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biv/"/>
    </mc:Choice>
  </mc:AlternateContent>
  <xr:revisionPtr revIDLastSave="1" documentId="13_ncr:1_{C866753D-8E6F-428E-8137-130542D248A2}" xr6:coauthVersionLast="47" xr6:coauthVersionMax="47" xr10:uidLastSave="{FF1C4C23-69B4-4975-A67F-8B8C79782C7F}"/>
  <bookViews>
    <workbookView xWindow="-120" yWindow="-120" windowWidth="29040" windowHeight="1584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1'!$A$1:$AX$121</definedName>
    <definedName name="Z_8BBDF041_1EC5_4F43_8AC5_BFD5AE5CB39A_.wvu.PrintArea" localSheetId="2" hidden="1">'Bulletin 2'!$A$1:$AX$119</definedName>
    <definedName name="Z_8BBDF041_1EC5_4F43_8AC5_BFD5AE5CB39A_.wvu.PrintArea" localSheetId="3" hidden="1">'Bulletin 3'!$A$1:$AX$119</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1'!$128:$147</definedName>
    <definedName name="Z_8BBDF041_1EC5_4F43_8AC5_BFD5AE5CB39A_.wvu.Rows" localSheetId="10" hidden="1">'Bulletin 10'!$126:$145</definedName>
    <definedName name="Z_8BBDF041_1EC5_4F43_8AC5_BFD5AE5CB39A_.wvu.Rows" localSheetId="2" hidden="1">'Bulletin 2'!$126:$145</definedName>
    <definedName name="Z_8BBDF041_1EC5_4F43_8AC5_BFD5AE5CB39A_.wvu.Rows" localSheetId="3" hidden="1">'Bulletin 3'!$126:$145</definedName>
    <definedName name="Z_8BBDF041_1EC5_4F43_8AC5_BFD5AE5CB39A_.wvu.Rows" localSheetId="4" hidden="1">'Bulletin 4'!$126:$145</definedName>
    <definedName name="Z_8BBDF041_1EC5_4F43_8AC5_BFD5AE5CB39A_.wvu.Rows" localSheetId="5" hidden="1">'Bulletin 5'!$126:$145</definedName>
    <definedName name="Z_8BBDF041_1EC5_4F43_8AC5_BFD5AE5CB39A_.wvu.Rows" localSheetId="6" hidden="1">'Bulletin 6'!$126:$145</definedName>
    <definedName name="Z_8BBDF041_1EC5_4F43_8AC5_BFD5AE5CB39A_.wvu.Rows" localSheetId="7" hidden="1">'Bulletin 7'!$126:$145</definedName>
    <definedName name="Z_8BBDF041_1EC5_4F43_8AC5_BFD5AE5CB39A_.wvu.Rows" localSheetId="8" hidden="1">'Bulletin 8'!$126:$145</definedName>
    <definedName name="Z_8BBDF041_1EC5_4F43_8AC5_BFD5AE5CB39A_.wvu.Rows" localSheetId="9" hidden="1">'Bulletin 9'!$126:$145</definedName>
    <definedName name="Z_8BBDF041_1EC5_4F43_8AC5_BFD5AE5CB39A_.wvu.Rows" localSheetId="11" hidden="1">'Fiche récapitulative'!$65:$69</definedName>
    <definedName name="_xlnm.Print_Area" localSheetId="1">'Bulletin 1'!$A$1:$AX$121</definedName>
    <definedName name="_xlnm.Print_Area" localSheetId="10">'Bulletin 10'!$A$1:$AX$119</definedName>
    <definedName name="_xlnm.Print_Area" localSheetId="2">'Bulletin 2'!$A$1:$AX$119</definedName>
    <definedName name="_xlnm.Print_Area" localSheetId="3">'Bulletin 3'!$A$1:$AX$119</definedName>
    <definedName name="_xlnm.Print_Area" localSheetId="4">'Bulletin 4'!$A$1:$AX$119</definedName>
    <definedName name="_xlnm.Print_Area" localSheetId="5">'Bulletin 5'!$A$1:$AX$119</definedName>
    <definedName name="_xlnm.Print_Area" localSheetId="6">'Bulletin 6'!$A$1:$AX$119</definedName>
    <definedName name="_xlnm.Print_Area" localSheetId="7">'Bulletin 7'!$A$1:$AX$119</definedName>
    <definedName name="_xlnm.Print_Area" localSheetId="8">'Bulletin 8'!$A$1:$AX$119</definedName>
    <definedName name="_xlnm.Print_Area" localSheetId="9">'Bulletin 9'!$A$1:$AX$119</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AV57" i="1"/>
  <c r="R59" i="1"/>
  <c r="R57" i="1"/>
  <c r="AK72" i="15"/>
  <c r="X72" i="15"/>
  <c r="AN48" i="15" s="1"/>
  <c r="L72" i="15"/>
  <c r="AZ59" i="15" a="1"/>
  <c r="AZ59" i="15" s="1"/>
  <c r="AZ58" i="15"/>
  <c r="AZ55" i="15"/>
  <c r="B44" i="15"/>
  <c r="B42" i="15"/>
  <c r="B40" i="15"/>
  <c r="B38" i="15"/>
  <c r="B36" i="15"/>
  <c r="B32" i="15"/>
  <c r="M28" i="15"/>
  <c r="M26" i="15"/>
  <c r="AH24" i="15"/>
  <c r="M19" i="15" s="1"/>
  <c r="M24" i="15"/>
  <c r="AH22" i="15"/>
  <c r="M22" i="15"/>
  <c r="X72" i="14"/>
  <c r="AN48" i="14" s="1"/>
  <c r="L72" i="14"/>
  <c r="AK72" i="14" s="1"/>
  <c r="M31" i="3" s="1"/>
  <c r="AZ59" i="14" a="1"/>
  <c r="AZ59" i="14" s="1"/>
  <c r="AZ58" i="14"/>
  <c r="AZ55" i="14"/>
  <c r="B44" i="14"/>
  <c r="B42" i="14"/>
  <c r="B40" i="14"/>
  <c r="B38" i="14"/>
  <c r="B36" i="14"/>
  <c r="B32" i="14"/>
  <c r="M28" i="14"/>
  <c r="M26" i="14"/>
  <c r="AH24" i="14"/>
  <c r="M19" i="14" s="1"/>
  <c r="M24" i="14"/>
  <c r="AH22" i="14"/>
  <c r="M22" i="14"/>
  <c r="X72" i="13"/>
  <c r="L72" i="13"/>
  <c r="AK72" i="13" s="1"/>
  <c r="M30" i="3" s="1"/>
  <c r="AZ59" i="13" a="1"/>
  <c r="AZ59" i="13" s="1"/>
  <c r="AZ58" i="13"/>
  <c r="AZ55" i="13"/>
  <c r="AN48" i="13"/>
  <c r="B44" i="13"/>
  <c r="B42" i="13"/>
  <c r="B40" i="13"/>
  <c r="B38" i="13"/>
  <c r="B36" i="13"/>
  <c r="B32" i="13"/>
  <c r="M28" i="13"/>
  <c r="M26" i="13"/>
  <c r="AH24" i="13"/>
  <c r="M19" i="13" s="1"/>
  <c r="M24" i="13"/>
  <c r="AH22" i="13"/>
  <c r="M22" i="13"/>
  <c r="X72" i="12"/>
  <c r="L72" i="12"/>
  <c r="AK72" i="12" s="1"/>
  <c r="M29" i="3" s="1"/>
  <c r="AZ59" i="12" a="1"/>
  <c r="AZ59" i="12" s="1"/>
  <c r="AZ58" i="12"/>
  <c r="AZ55" i="12"/>
  <c r="AN48" i="12"/>
  <c r="B44" i="12"/>
  <c r="B42" i="12"/>
  <c r="B40" i="12"/>
  <c r="B38" i="12"/>
  <c r="B36" i="12"/>
  <c r="B32" i="12"/>
  <c r="M28" i="12"/>
  <c r="M26" i="12"/>
  <c r="AH24" i="12"/>
  <c r="M19" i="12" s="1"/>
  <c r="M24" i="12"/>
  <c r="AH22" i="12"/>
  <c r="M22" i="12"/>
  <c r="X72" i="11"/>
  <c r="AN48" i="11" s="1"/>
  <c r="L72" i="11"/>
  <c r="AK72" i="11" s="1"/>
  <c r="M28" i="3" s="1"/>
  <c r="AZ59" i="11" a="1"/>
  <c r="AZ59" i="11" s="1"/>
  <c r="AZ58" i="11"/>
  <c r="AZ55" i="11"/>
  <c r="B44" i="11"/>
  <c r="B42" i="11"/>
  <c r="B40" i="11"/>
  <c r="B38" i="11"/>
  <c r="B36" i="11"/>
  <c r="B32" i="11"/>
  <c r="M28" i="11"/>
  <c r="M26" i="11"/>
  <c r="AH24" i="11"/>
  <c r="M19" i="11" s="1"/>
  <c r="M24" i="11"/>
  <c r="AH22" i="11"/>
  <c r="M22" i="11"/>
  <c r="X72" i="10"/>
  <c r="AN48" i="10" s="1"/>
  <c r="L72" i="10"/>
  <c r="AK72" i="10" s="1"/>
  <c r="M27" i="3" s="1"/>
  <c r="AZ59" i="10" a="1"/>
  <c r="AZ59" i="10" s="1"/>
  <c r="AZ58" i="10"/>
  <c r="AZ55" i="10"/>
  <c r="B44" i="10"/>
  <c r="B42" i="10"/>
  <c r="B40" i="10"/>
  <c r="B38" i="10"/>
  <c r="B36" i="10"/>
  <c r="B32" i="10"/>
  <c r="M28" i="10"/>
  <c r="M26" i="10"/>
  <c r="AH24" i="10"/>
  <c r="M19" i="10" s="1"/>
  <c r="M24" i="10"/>
  <c r="AH22" i="10"/>
  <c r="M22" i="10"/>
  <c r="X72" i="9"/>
  <c r="L72" i="9"/>
  <c r="AK72" i="9" s="1"/>
  <c r="M26" i="3" s="1"/>
  <c r="AZ59" i="9" a="1"/>
  <c r="AZ59" i="9" s="1"/>
  <c r="AZ58" i="9"/>
  <c r="AZ55" i="9"/>
  <c r="AN48" i="9"/>
  <c r="B44" i="9"/>
  <c r="B42" i="9"/>
  <c r="B40" i="9"/>
  <c r="B38" i="9"/>
  <c r="B36" i="9"/>
  <c r="B32" i="9"/>
  <c r="M28" i="9"/>
  <c r="M26" i="9"/>
  <c r="AH24" i="9"/>
  <c r="M19" i="9" s="1"/>
  <c r="M24" i="9"/>
  <c r="AH22" i="9"/>
  <c r="M22" i="9"/>
  <c r="X72" i="8"/>
  <c r="AN48" i="8" s="1"/>
  <c r="L72" i="8"/>
  <c r="AK72" i="8" s="1"/>
  <c r="M25" i="3" s="1"/>
  <c r="AZ59" i="8" a="1"/>
  <c r="AZ59" i="8" s="1"/>
  <c r="AZ58" i="8"/>
  <c r="AZ55" i="8"/>
  <c r="B44" i="8"/>
  <c r="B42" i="8"/>
  <c r="B40" i="8"/>
  <c r="B38" i="8"/>
  <c r="B36" i="8"/>
  <c r="B32" i="8"/>
  <c r="M28" i="8"/>
  <c r="M26" i="8"/>
  <c r="AH24" i="8"/>
  <c r="M19" i="8" s="1"/>
  <c r="M24" i="8"/>
  <c r="AH22" i="8"/>
  <c r="M22" i="8"/>
  <c r="X72" i="7"/>
  <c r="AN48" i="7" s="1"/>
  <c r="L72" i="7"/>
  <c r="AK72" i="7" s="1"/>
  <c r="AZ59" i="7" a="1"/>
  <c r="AZ59" i="7" s="1"/>
  <c r="AZ58" i="7"/>
  <c r="AZ55" i="7"/>
  <c r="B44" i="7"/>
  <c r="B42" i="7"/>
  <c r="B40" i="7"/>
  <c r="B38" i="7"/>
  <c r="B36" i="7"/>
  <c r="B32" i="7"/>
  <c r="M28" i="7"/>
  <c r="M26" i="7"/>
  <c r="AH24" i="7"/>
  <c r="M19" i="7" s="1"/>
  <c r="M24" i="7"/>
  <c r="AH22" i="7"/>
  <c r="M22" i="7"/>
  <c r="H17" i="3"/>
  <c r="H15" i="3"/>
  <c r="AL25" i="1"/>
  <c r="AL26" i="1"/>
  <c r="AL22" i="1"/>
  <c r="AL21" i="1"/>
  <c r="AV37" i="1"/>
  <c r="AL24" i="1"/>
  <c r="P24" i="1"/>
  <c r="M32" i="3"/>
  <c r="Z32" i="3"/>
  <c r="Z31" i="3"/>
  <c r="Z30" i="3"/>
  <c r="Z29" i="3"/>
  <c r="Z28" i="3"/>
  <c r="Z27" i="3"/>
  <c r="Z26" i="3"/>
  <c r="Z25" i="3"/>
  <c r="Z24" i="3"/>
  <c r="Z23" i="3"/>
  <c r="M24" i="3" l="1"/>
  <c r="C61"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s="1"/>
  <c r="M26" i="6" l="1"/>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X72" i="6"/>
  <c r="AN48" i="6" s="1"/>
  <c r="L72" i="6"/>
  <c r="L17" i="3"/>
  <c r="L15" i="3"/>
  <c r="O32" i="3" l="1"/>
  <c r="N32" i="3"/>
  <c r="E10" i="3"/>
  <c r="V32" i="3" l="1"/>
  <c r="V31" i="3"/>
  <c r="V30" i="3"/>
  <c r="V29" i="3"/>
  <c r="V28" i="3"/>
  <c r="V27" i="3"/>
  <c r="V26" i="3"/>
  <c r="V25" i="3"/>
  <c r="T30" i="3"/>
  <c r="T29" i="3"/>
  <c r="T28" i="3"/>
  <c r="T31" i="3"/>
  <c r="T27" i="3"/>
  <c r="T26" i="3"/>
  <c r="T32" i="3"/>
  <c r="T25" i="3"/>
  <c r="AZ58" i="6"/>
  <c r="AZ55" i="6"/>
  <c r="B44" i="6"/>
  <c r="B42" i="6"/>
  <c r="B40" i="6"/>
  <c r="B38" i="6"/>
  <c r="B36" i="6"/>
  <c r="E8" i="3"/>
  <c r="E17" i="3"/>
  <c r="O23" i="3" l="1"/>
  <c r="O24" i="3"/>
  <c r="V24" i="3"/>
  <c r="T24" i="3"/>
  <c r="AZ59" i="6" a="1"/>
  <c r="AZ59" i="6" s="1"/>
  <c r="AK72"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<sst xmlns="http://schemas.openxmlformats.org/spreadsheetml/2006/main" count="865" uniqueCount="201">
  <si>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</si>
  <si>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</si>
  <si>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</si>
  <si>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</si>
  <si>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</si>
  <si>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</si>
  <si>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</si>
  <si>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</si>
  <si>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</si>
  <si>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</si>
  <si>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</si>
  <si>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</si>
  <si>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</si>
  <si>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</si>
  <si>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</si>
  <si>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</si>
  <si>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</si>
  <si>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</si>
  <si>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</si>
  <si>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</si>
  <si>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</si>
  <si>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</si>
  <si>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</si>
  <si>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</si>
  <si>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</si>
  <si>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</si>
  <si>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</si>
  <si>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</si>
  <si>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</si>
  <si>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</si>
  <si>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</si>
  <si>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</si>
  <si>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</si>
  <si>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</si>
  <si>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</si>
  <si>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</si>
  <si>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</si>
  <si>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</si>
  <si>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</si>
  <si>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</si>
  <si>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</si>
  <si>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</si>
  <si>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</si>
  <si>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</si>
  <si>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</si>
  <si>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</si>
  <si>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</si>
  <si>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</si>
  <si>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</si>
  <si>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</si>
  <si>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</si>
  <si>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</si>
  <si>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</si>
  <si>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</si>
  <si>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</si>
  <si>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</si>
  <si>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</si>
  <si>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</si>
  <si>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</si>
  <si>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</si>
  <si>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</si>
  <si>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</si>
  <si>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</si>
  <si>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</si>
  <si>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</si>
  <si>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</si>
  <si>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</si>
  <si>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</si>
  <si>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</si>
  <si>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</si>
  <si>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</si>
  <si>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</si>
  <si>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</si>
  <si>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</si>
  <si>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</si>
  <si>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</si>
  <si>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</si>
  <si>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</si>
  <si>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</si>
  <si>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</si>
  <si>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</si>
  <si>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</si>
  <si>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</si>
  <si>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</si>
  <si>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</si>
  <si>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</si>
  <si>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</si>
  <si>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</si>
  <si>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</si>
  <si>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</si>
  <si>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</si>
  <si>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</si>
  <si>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</si>
  <si>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</si>
  <si>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</si>
  <si>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</si>
  <si>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</si>
  <si>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</si>
  <si>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</si>
  <si>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</si>
  <si>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</si>
  <si>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</si>
  <si>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</si>
  <si>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</si>
  <si>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</si>
  <si>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</si>
  <si>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</si>
  <si>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</si>
  <si>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</si>
  <si>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</si>
  <si>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</si>
  <si>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</si>
  <si>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</si>
  <si>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</si>
  <si>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</si>
  <si>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</si>
  <si>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</si>
  <si>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</si>
  <si>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</si>
  <si>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</si>
  <si>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</si>
  <si>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</si>
  <si>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</si>
  <si>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</si>
  <si>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</si>
  <si>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</si>
  <si>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</si>
  <si>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</si>
  <si>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</si>
  <si>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</si>
  <si>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</si>
  <si>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</si>
  <si>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</si>
  <si>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</si>
  <si>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</si>
  <si>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</si>
  <si>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</si>
  <si>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</si>
  <si>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</si>
  <si>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</si>
  <si>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</si>
  <si>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</si>
  <si>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</si>
  <si>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</si>
  <si>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</si>
  <si>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</si>
  <si>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</si>
  <si>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</si>
  <si>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</si>
  <si>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</si>
  <si>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</si>
  <si>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</si>
  <si>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</si>
  <si>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</si>
  <si>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</si>
  <si>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</si>
  <si>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</si>
  <si>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</si>
  <si>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</si>
  <si>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</si>
  <si>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</si>
  <si>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Fiche récapitulative 
des versements individuels et des abondements 2024</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</si>
  <si>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</si>
  <si>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</si>
  <si>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</si>
  <si>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</si>
  <si>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</si>
  <si>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</si>
  <si>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</si>
  <si>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</si>
  <si>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</si>
  <si>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</si>
  <si>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</si>
  <si>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</si>
  <si>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</si>
  <si>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</si>
  <si>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</si>
  <si>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</si>
  <si>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</si>
  <si>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</si>
  <si>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+ 3 SMIC</t>
  </si>
  <si>
    <t xml:space="preserve"> &lt; à renseigner uniquement en cas de versement d'une prime de partage de la valeur</t>
  </si>
  <si>
    <t>Comment calculer la prime de partage de la valeur (PPV) ?</t>
  </si>
  <si>
    <t>Taille de l'entreprise</t>
  </si>
  <si>
    <t>- 50 salariés</t>
  </si>
  <si>
    <t>+ 50 salariés</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</si>
  <si>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</si>
  <si>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</si>
  <si>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</si>
  <si>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</si>
  <si>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</si>
  <si>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</si>
  <si>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</si>
  <si>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</si>
  <si>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</si>
  <si>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</si>
  <si>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r>
      <t xml:space="preserve">Montant net de la PPV
pour un salarié percevant
</t>
    </r>
    <r>
      <rPr>
        <b/>
        <sz val="10"/>
        <color rgb="FF0A6E46"/>
        <rFont val="Arial"/>
        <family val="2"/>
      </rPr>
      <t>+ de 3 SMIC</t>
    </r>
  </si>
  <si>
    <r>
      <t xml:space="preserve">Montant brut de la PPV
pour un salarié percevant
</t>
    </r>
    <r>
      <rPr>
        <b/>
        <sz val="10"/>
        <color rgb="FF0A6E46"/>
        <rFont val="Arial"/>
        <family val="2"/>
      </rPr>
      <t>+ de 3 SMIC</t>
    </r>
  </si>
  <si>
    <t>La CSG/CRDS de 9,7% s'applique sur la base de 98,25% du montant de la PPV sauf si le bénéficiaire appartient à une entreprise de moins de 50 salariés et perçoit moins de 3 SMIC.</t>
  </si>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</sst>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right/>
      <top style="thin">
        <color theme="0" tint="-0.14999847407452621"/>
      </top>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85">
    <xf numFmtId="0" fontId="0" fillId="0" borderId="0" xfId="0"/>
    <xf numFmtId="0" fontId="0" fillId="2" borderId="0" xfId="0" applyFill="1" applyAlignment="1" applyProtection="1">
      <alignment vertical="center"/>
    </xf>
    <xf numFmtId="0" fontId="16" fillId="2" borderId="0" xfId="0" applyFont="1" applyFill="1" applyAlignment="1" applyProtection="1">
      <alignment vertical="center"/>
    </xf>
    <xf numFmtId="0" fontId="16" fillId="2" borderId="0"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8" fillId="2" borderId="0" xfId="0" applyFont="1" applyFill="1" applyBorder="1" applyAlignment="1" applyProtection="1">
      <alignment vertical="center"/>
    </xf>
    <xf numFmtId="167" fontId="21"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2" fillId="2" borderId="0" xfId="0" applyFont="1" applyFill="1" applyBorder="1" applyAlignment="1" applyProtection="1"/>
    <xf numFmtId="0" fontId="19" fillId="2" borderId="0" xfId="0" applyFont="1" applyFill="1" applyBorder="1" applyProtection="1"/>
    <xf numFmtId="0" fontId="20" fillId="2" borderId="0" xfId="0" applyFont="1" applyFill="1" applyBorder="1" applyProtection="1"/>
    <xf numFmtId="0" fontId="10" fillId="2" borderId="0" xfId="0" applyFont="1" applyFill="1" applyBorder="1" applyAlignment="1" applyProtection="1">
      <alignment vertical="center"/>
    </xf>
    <xf numFmtId="0" fontId="24" fillId="2" borderId="0" xfId="0" applyFont="1" applyFill="1" applyBorder="1" applyAlignment="1" applyProtection="1">
      <alignment wrapText="1"/>
    </xf>
    <xf numFmtId="0" fontId="25" fillId="2" borderId="0" xfId="0" applyFont="1" applyFill="1" applyBorder="1" applyAlignment="1" applyProtection="1">
      <alignment wrapText="1"/>
    </xf>
    <xf numFmtId="0" fontId="21" fillId="2" borderId="0" xfId="0" applyFont="1" applyFill="1" applyBorder="1" applyAlignment="1" applyProtection="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Border="1" applyAlignment="1" applyProtection="1">
      <alignment wrapText="1"/>
    </xf>
    <xf numFmtId="0" fontId="26" fillId="2" borderId="0" xfId="0" applyFont="1" applyFill="1" applyBorder="1" applyAlignment="1" applyProtection="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8"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3" fillId="2" borderId="5" xfId="0" applyFont="1" applyFill="1" applyBorder="1" applyAlignment="1" applyProtection="1">
      <alignment horizontal="center"/>
    </xf>
    <xf numFmtId="0" fontId="29" fillId="2" borderId="0" xfId="0" applyFont="1" applyFill="1" applyBorder="1" applyProtection="1"/>
    <xf numFmtId="0" fontId="0" fillId="2" borderId="6" xfId="0" applyFill="1" applyBorder="1" applyAlignment="1" applyProtection="1">
      <alignment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0" fillId="2" borderId="0" xfId="0" applyFill="1" applyBorder="1" applyProtection="1"/>
    <xf numFmtId="0" fontId="30" fillId="2" borderId="5" xfId="0" applyFont="1" applyFill="1" applyBorder="1" applyProtection="1"/>
    <xf numFmtId="0" fontId="31" fillId="2" borderId="0" xfId="0" applyFont="1" applyFill="1" applyBorder="1" applyAlignment="1" applyProtection="1">
      <alignment vertical="center"/>
    </xf>
    <xf numFmtId="0" fontId="32" fillId="2" borderId="0" xfId="0" applyFont="1" applyFill="1" applyBorder="1" applyAlignment="1" applyProtection="1"/>
    <xf numFmtId="0" fontId="33" fillId="2" borderId="8" xfId="0" applyFont="1" applyFill="1" applyBorder="1" applyAlignment="1" applyProtection="1">
      <alignment vertical="center"/>
    </xf>
    <xf numFmtId="0" fontId="33"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9" fillId="2" borderId="0" xfId="0" applyFont="1" applyFill="1" applyBorder="1" applyProtection="1"/>
    <xf numFmtId="0" fontId="28" fillId="2" borderId="10" xfId="0" applyFont="1" applyFill="1" applyBorder="1" applyProtection="1"/>
    <xf numFmtId="0" fontId="28"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9" fillId="2" borderId="7" xfId="0" applyFont="1" applyFill="1" applyBorder="1" applyProtection="1"/>
    <xf numFmtId="0" fontId="9"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7" fillId="2" borderId="0" xfId="0" applyNumberFormat="1" applyFont="1" applyFill="1" applyAlignment="1" applyProtection="1">
      <alignment vertical="center"/>
    </xf>
    <xf numFmtId="164" fontId="36" fillId="2" borderId="0" xfId="0" applyNumberFormat="1" applyFont="1" applyFill="1" applyAlignment="1" applyProtection="1">
      <alignment vertical="center"/>
    </xf>
    <xf numFmtId="164" fontId="38" fillId="2" borderId="0" xfId="0" applyNumberFormat="1" applyFont="1" applyFill="1" applyBorder="1" applyAlignment="1" applyProtection="1">
      <alignment vertical="center"/>
    </xf>
    <xf numFmtId="0" fontId="36" fillId="2" borderId="0" xfId="0" applyFont="1" applyFill="1" applyAlignment="1" applyProtection="1">
      <alignment horizontal="center" vertical="center"/>
    </xf>
    <xf numFmtId="0" fontId="37" fillId="2" borderId="0" xfId="0" applyFont="1" applyFill="1" applyAlignment="1" applyProtection="1">
      <alignment vertical="center"/>
    </xf>
    <xf numFmtId="0" fontId="36" fillId="2" borderId="0" xfId="0" applyFont="1" applyFill="1" applyAlignment="1" applyProtection="1">
      <alignment vertical="center"/>
    </xf>
    <xf numFmtId="0" fontId="39" fillId="2" borderId="0" xfId="0" applyFont="1" applyFill="1" applyBorder="1" applyAlignment="1" applyProtection="1"/>
    <xf numFmtId="0" fontId="40" fillId="2" borderId="0" xfId="0" applyFont="1" applyFill="1" applyBorder="1" applyAlignment="1" applyProtection="1">
      <alignment horizontal="center"/>
    </xf>
    <xf numFmtId="0" fontId="23" fillId="2" borderId="5" xfId="0" applyFont="1" applyFill="1" applyBorder="1" applyAlignment="1" applyProtection="1">
      <alignment horizontal="center" vertical="center"/>
    </xf>
    <xf numFmtId="0" fontId="50" fillId="2" borderId="0" xfId="0" applyFont="1" applyFill="1" applyBorder="1" applyAlignment="1" applyProtection="1">
      <alignment vertical="center"/>
    </xf>
    <xf numFmtId="0" fontId="50" fillId="2" borderId="0" xfId="0" applyFont="1" applyFill="1" applyAlignment="1" applyProtection="1">
      <alignment vertical="center"/>
    </xf>
    <xf numFmtId="0" fontId="10" fillId="2" borderId="5" xfId="0" applyFont="1" applyFill="1" applyBorder="1" applyAlignment="1" applyProtection="1">
      <alignment vertical="center"/>
    </xf>
    <xf numFmtId="0" fontId="21" fillId="0" borderId="2"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4" fontId="36" fillId="2" borderId="0" xfId="0" applyNumberFormat="1" applyFont="1" applyFill="1" applyAlignment="1" applyProtection="1">
      <alignment horizontal="left" vertical="center"/>
    </xf>
    <xf numFmtId="0" fontId="8" fillId="2" borderId="0" xfId="0" applyFont="1" applyFill="1" applyBorder="1" applyAlignment="1" applyProtection="1">
      <alignment horizontal="left"/>
    </xf>
    <xf numFmtId="0" fontId="45" fillId="0" borderId="0" xfId="0" applyFont="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Border="1" applyAlignment="1" applyProtection="1">
      <alignment horizontal="center" vertical="center"/>
    </xf>
    <xf numFmtId="44" fontId="0" fillId="0" borderId="2" xfId="0" applyNumberFormat="1" applyFill="1" applyBorder="1" applyAlignment="1" applyProtection="1">
      <alignment horizontal="center" vertical="center"/>
      <protection locked="0"/>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right" vertical="center"/>
    </xf>
    <xf numFmtId="0" fontId="58" fillId="2" borderId="3" xfId="0" applyFont="1" applyFill="1" applyBorder="1" applyAlignment="1" applyProtection="1">
      <alignment vertical="center"/>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58" fillId="2" borderId="6" xfId="0" applyFont="1" applyFill="1" applyBorder="1" applyAlignment="1" applyProtection="1">
      <alignment vertical="center"/>
    </xf>
    <xf numFmtId="0" fontId="0" fillId="2" borderId="7" xfId="0" applyFill="1" applyBorder="1" applyAlignment="1" applyProtection="1">
      <alignment vertical="center"/>
    </xf>
    <xf numFmtId="0" fontId="15" fillId="2" borderId="0" xfId="0" applyFont="1" applyFill="1" applyAlignment="1" applyProtection="1">
      <alignment vertical="center"/>
    </xf>
    <xf numFmtId="0" fontId="7" fillId="2" borderId="0" xfId="0" applyFont="1" applyFill="1" applyAlignment="1" applyProtection="1">
      <alignment horizontal="center" vertical="center"/>
    </xf>
    <xf numFmtId="0" fontId="0" fillId="2" borderId="0" xfId="0" applyFill="1" applyProtection="1"/>
    <xf numFmtId="0" fontId="58" fillId="2" borderId="0" xfId="0" applyFont="1" applyFill="1" applyAlignment="1" applyProtection="1">
      <alignment vertical="center"/>
    </xf>
    <xf numFmtId="0" fontId="56" fillId="0" borderId="10" xfId="0" applyFont="1" applyFill="1" applyBorder="1" applyAlignment="1" applyProtection="1">
      <alignment vertical="center"/>
    </xf>
    <xf numFmtId="0" fontId="9" fillId="2" borderId="0" xfId="0" applyFont="1" applyFill="1" applyAlignment="1" applyProtection="1">
      <alignment vertical="center"/>
    </xf>
    <xf numFmtId="0" fontId="9"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7" fillId="2" borderId="0"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5" fillId="2" borderId="0" xfId="0" applyFont="1" applyFill="1" applyAlignment="1" applyProtection="1">
      <alignment vertical="center"/>
    </xf>
    <xf numFmtId="0" fontId="2" fillId="2" borderId="0" xfId="0" applyFont="1" applyFill="1" applyAlignment="1" applyProtection="1">
      <alignment vertical="center"/>
    </xf>
    <xf numFmtId="167" fontId="18"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59" fillId="2" borderId="0" xfId="1"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56" fillId="2" borderId="5" xfId="0" applyFont="1" applyFill="1" applyBorder="1" applyAlignment="1" applyProtection="1">
      <alignment vertical="center"/>
    </xf>
    <xf numFmtId="0" fontId="23" fillId="2" borderId="0" xfId="0" applyFont="1" applyFill="1" applyBorder="1" applyAlignment="1" applyProtection="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applyProtection="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pplyProtection="1">
      <alignment horizontal="center" vertical="center" wrapText="1"/>
    </xf>
    <xf numFmtId="9" fontId="56" fillId="2" borderId="2" xfId="0" applyNumberFormat="1" applyFont="1" applyFill="1" applyBorder="1" applyAlignment="1" applyProtection="1">
      <alignment vertical="center"/>
    </xf>
    <xf numFmtId="44" fontId="56" fillId="2" borderId="2" xfId="0" applyNumberFormat="1" applyFont="1" applyFill="1" applyBorder="1" applyAlignment="1" applyProtection="1">
      <alignment vertical="center"/>
    </xf>
    <xf numFmtId="0" fontId="18" fillId="2" borderId="0" xfId="0" applyFont="1" applyFill="1" applyBorder="1" applyAlignment="1" applyProtection="1">
      <alignment horizontal="right" vertical="center" wrapText="1"/>
    </xf>
    <xf numFmtId="164" fontId="0" fillId="10" borderId="2" xfId="0" applyNumberFormat="1" applyFill="1" applyBorder="1" applyAlignment="1" applyProtection="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applyProtection="1"/>
    <xf numFmtId="0" fontId="47" fillId="4" borderId="0" xfId="0" applyFont="1" applyFill="1" applyAlignment="1" applyProtection="1">
      <alignment horizontal="left" vertical="center" wrapText="1"/>
    </xf>
    <xf numFmtId="0" fontId="46" fillId="4" borderId="0" xfId="0" applyFont="1" applyFill="1" applyAlignment="1" applyProtection="1">
      <alignment vertical="center" wrapText="1"/>
    </xf>
    <xf numFmtId="0" fontId="62" fillId="4" borderId="0" xfId="0" applyFont="1" applyFill="1" applyProtection="1"/>
    <xf numFmtId="0" fontId="94" fillId="4" borderId="0" xfId="0" applyFont="1" applyFill="1" applyBorder="1" applyAlignment="1" applyProtection="1">
      <alignment horizontal="right" vertical="center"/>
    </xf>
    <xf numFmtId="0" fontId="62" fillId="4" borderId="0" xfId="0" applyFont="1" applyFill="1" applyAlignment="1" applyProtection="1">
      <alignment vertical="center"/>
    </xf>
    <xf numFmtId="0" fontId="62" fillId="4" borderId="0" xfId="0" applyFont="1" applyFill="1" applyBorder="1" applyAlignment="1" applyProtection="1">
      <alignment vertical="center"/>
    </xf>
    <xf numFmtId="0" fontId="62" fillId="4" borderId="0" xfId="0" applyFont="1" applyFill="1" applyBorder="1" applyProtection="1"/>
    <xf numFmtId="0" fontId="95" fillId="4" borderId="0" xfId="0" applyFont="1" applyFill="1" applyProtection="1"/>
    <xf numFmtId="164" fontId="62" fillId="4" borderId="0" xfId="0" applyNumberFormat="1" applyFont="1" applyFill="1" applyBorder="1" applyProtection="1"/>
    <xf numFmtId="0" fontId="63" fillId="4" borderId="0" xfId="0" applyFont="1" applyFill="1" applyAlignment="1" applyProtection="1">
      <alignment vertical="center" wrapText="1"/>
    </xf>
    <xf numFmtId="0" fontId="94" fillId="4" borderId="0" xfId="0" applyFont="1" applyFill="1" applyBorder="1" applyAlignment="1" applyProtection="1">
      <alignment horizontal="center" vertical="center"/>
    </xf>
    <xf numFmtId="0" fontId="62" fillId="4" borderId="0" xfId="0" applyFont="1" applyFill="1" applyBorder="1" applyAlignment="1" applyProtection="1">
      <alignment horizontal="left" vertical="center"/>
    </xf>
    <xf numFmtId="0" fontId="67"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8" fillId="4" borderId="0" xfId="0" applyFont="1" applyFill="1" applyProtection="1"/>
    <xf numFmtId="0" fontId="69" fillId="4" borderId="0" xfId="0" applyFont="1" applyFill="1" applyProtection="1"/>
    <xf numFmtId="0" fontId="2" fillId="4" borderId="0" xfId="0" applyFont="1" applyFill="1" applyProtection="1"/>
    <xf numFmtId="0" fontId="70" fillId="4" borderId="0" xfId="0" applyFont="1" applyFill="1" applyAlignment="1" applyProtection="1">
      <alignment vertical="center" wrapText="1"/>
    </xf>
    <xf numFmtId="0" fontId="71" fillId="4" borderId="0" xfId="0" applyFont="1" applyFill="1" applyAlignment="1" applyProtection="1">
      <alignment vertical="center" wrapText="1"/>
    </xf>
    <xf numFmtId="0" fontId="9" fillId="4" borderId="0" xfId="0" applyFont="1" applyFill="1" applyAlignment="1" applyProtection="1">
      <alignment horizontal="center" vertical="center"/>
    </xf>
    <xf numFmtId="0" fontId="0" fillId="4" borderId="0" xfId="0" applyFill="1" applyAlignment="1" applyProtection="1">
      <alignment horizontal="center" vertical="center"/>
    </xf>
    <xf numFmtId="0" fontId="7" fillId="4"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8" fillId="4" borderId="0" xfId="0" applyFont="1" applyFill="1" applyProtection="1"/>
    <xf numFmtId="0" fontId="2" fillId="4" borderId="0" xfId="0" applyFont="1" applyFill="1" applyAlignment="1" applyProtection="1">
      <alignment horizontal="left"/>
    </xf>
    <xf numFmtId="0" fontId="34" fillId="4" borderId="0" xfId="0" applyFont="1" applyFill="1" applyProtection="1"/>
    <xf numFmtId="0" fontId="34" fillId="7" borderId="0" xfId="0" applyFont="1" applyFill="1" applyProtection="1"/>
    <xf numFmtId="0" fontId="34" fillId="4" borderId="0" xfId="0" applyFont="1" applyFill="1" applyAlignment="1" applyProtection="1">
      <alignment vertical="top"/>
    </xf>
    <xf numFmtId="0" fontId="71" fillId="4" borderId="0" xfId="0" applyFont="1" applyFill="1" applyBorder="1" applyAlignment="1" applyProtection="1">
      <alignment vertical="center" wrapText="1"/>
    </xf>
    <xf numFmtId="0" fontId="73" fillId="4" borderId="0" xfId="0" applyFont="1" applyFill="1" applyAlignment="1" applyProtection="1">
      <alignment vertical="top"/>
    </xf>
    <xf numFmtId="0" fontId="0" fillId="4" borderId="0" xfId="0" applyFill="1" applyBorder="1" applyAlignment="1" applyProtection="1">
      <alignment horizontal="center" vertical="center"/>
    </xf>
    <xf numFmtId="0" fontId="0" fillId="4" borderId="0" xfId="0" applyFill="1" applyAlignment="1" applyProtection="1">
      <alignment vertical="center" wrapText="1"/>
    </xf>
    <xf numFmtId="164" fontId="75" fillId="4" borderId="0" xfId="0" applyNumberFormat="1" applyFont="1" applyFill="1" applyAlignment="1" applyProtection="1">
      <alignment vertical="top"/>
    </xf>
    <xf numFmtId="0" fontId="78" fillId="4" borderId="0" xfId="0" applyFont="1" applyFill="1" applyAlignment="1" applyProtection="1">
      <alignment horizontal="center" vertical="center"/>
    </xf>
    <xf numFmtId="0" fontId="79" fillId="4" borderId="0" xfId="0" applyFont="1" applyFill="1" applyAlignment="1" applyProtection="1">
      <alignment horizontal="center"/>
    </xf>
    <xf numFmtId="0" fontId="1" fillId="4" borderId="0" xfId="0" applyFont="1" applyFill="1" applyAlignment="1" applyProtection="1">
      <alignment horizontal="right"/>
    </xf>
    <xf numFmtId="0" fontId="99" fillId="4" borderId="0" xfId="0" applyFont="1" applyFill="1" applyAlignment="1" applyProtection="1">
      <alignment horizontal="center" vertical="center"/>
    </xf>
    <xf numFmtId="0" fontId="99" fillId="4" borderId="0" xfId="0" applyFont="1" applyFill="1" applyAlignment="1" applyProtection="1">
      <alignment vertical="center"/>
    </xf>
    <xf numFmtId="0" fontId="99" fillId="4" borderId="0" xfId="0" applyFont="1" applyFill="1" applyBorder="1" applyAlignment="1" applyProtection="1">
      <alignment horizontal="center" vertical="center"/>
    </xf>
    <xf numFmtId="164" fontId="99" fillId="4" borderId="0" xfId="0" applyNumberFormat="1" applyFont="1" applyFill="1" applyBorder="1" applyAlignment="1" applyProtection="1">
      <alignment horizontal="center" vertical="center"/>
    </xf>
    <xf numFmtId="0" fontId="100" fillId="4" borderId="0" xfId="0" applyFont="1" applyFill="1" applyBorder="1" applyAlignment="1" applyProtection="1">
      <alignment horizontal="center"/>
    </xf>
    <xf numFmtId="164" fontId="101" fillId="4" borderId="0" xfId="0" applyNumberFormat="1" applyFont="1" applyFill="1" applyBorder="1" applyAlignment="1" applyProtection="1">
      <alignment vertical="top"/>
    </xf>
    <xf numFmtId="0" fontId="79" fillId="4" borderId="0" xfId="0" applyFont="1" applyFill="1" applyBorder="1" applyAlignment="1" applyProtection="1">
      <alignment horizontal="center"/>
    </xf>
    <xf numFmtId="164" fontId="75" fillId="4" borderId="0" xfId="0" applyNumberFormat="1" applyFont="1" applyFill="1" applyBorder="1" applyAlignment="1" applyProtection="1">
      <alignment vertical="top"/>
    </xf>
    <xf numFmtId="0" fontId="0" fillId="4" borderId="0" xfId="0" applyFill="1" applyBorder="1" applyAlignment="1" applyProtection="1">
      <alignment horizontal="left" vertical="center"/>
    </xf>
    <xf numFmtId="164" fontId="64" fillId="4" borderId="0" xfId="0" applyNumberFormat="1" applyFont="1" applyFill="1" applyBorder="1" applyAlignment="1" applyProtection="1">
      <alignment horizontal="center" vertical="center" wrapText="1"/>
    </xf>
    <xf numFmtId="0" fontId="98"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8" fillId="4" borderId="0" xfId="0" applyFont="1" applyFill="1" applyAlignment="1" applyProtection="1">
      <alignment horizontal="center" vertical="center"/>
    </xf>
    <xf numFmtId="0" fontId="97" fillId="4" borderId="0" xfId="0" applyFont="1" applyFill="1" applyAlignment="1" applyProtection="1">
      <alignment horizontal="left" vertical="center"/>
    </xf>
    <xf numFmtId="0" fontId="97" fillId="4" borderId="0" xfId="0" applyFont="1" applyFill="1" applyAlignment="1" applyProtection="1">
      <alignment horizontal="center" vertical="center"/>
    </xf>
    <xf numFmtId="164" fontId="97" fillId="4" borderId="19" xfId="0" applyNumberFormat="1" applyFont="1" applyFill="1" applyBorder="1" applyAlignment="1" applyProtection="1">
      <alignment horizontal="right" vertical="center"/>
    </xf>
    <xf numFmtId="164" fontId="97" fillId="4" borderId="19" xfId="0" applyNumberFormat="1" applyFont="1" applyFill="1" applyBorder="1" applyAlignment="1" applyProtection="1">
      <alignment horizontal="center" vertical="center"/>
    </xf>
    <xf numFmtId="0" fontId="97" fillId="4" borderId="0" xfId="0" applyFont="1" applyFill="1" applyAlignment="1" applyProtection="1">
      <alignment horizontal="right" vertical="center"/>
    </xf>
    <xf numFmtId="0" fontId="79" fillId="4" borderId="0" xfId="0" applyFont="1" applyFill="1" applyAlignment="1" applyProtection="1">
      <alignment horizontal="center" vertical="center"/>
    </xf>
    <xf numFmtId="164" fontId="79" fillId="4" borderId="0" xfId="0" applyNumberFormat="1" applyFont="1" applyFill="1" applyAlignment="1" applyProtection="1">
      <alignment vertical="center"/>
    </xf>
    <xf numFmtId="0" fontId="33" fillId="4" borderId="0" xfId="0" applyFont="1" applyFill="1" applyAlignment="1" applyProtection="1">
      <alignment horizontal="center"/>
    </xf>
    <xf numFmtId="164" fontId="33" fillId="4" borderId="0" xfId="0" applyNumberFormat="1" applyFont="1" applyFill="1" applyAlignment="1" applyProtection="1">
      <alignment vertical="top"/>
    </xf>
    <xf numFmtId="0" fontId="62" fillId="4" borderId="0" xfId="0" applyFont="1" applyFill="1" applyAlignment="1" applyProtection="1">
      <alignment horizontal="center" vertical="center"/>
    </xf>
    <xf numFmtId="0" fontId="62"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10" fillId="4" borderId="0" xfId="0" applyFont="1" applyFill="1" applyAlignment="1" applyProtection="1">
      <alignment horizontal="left" vertical="center" wrapText="1"/>
    </xf>
    <xf numFmtId="0" fontId="60" fillId="4" borderId="0" xfId="0" applyFont="1" applyFill="1" applyAlignment="1" applyProtection="1">
      <alignment horizontal="left" vertical="top"/>
    </xf>
    <xf numFmtId="0" fontId="7" fillId="4" borderId="0" xfId="0" applyFont="1" applyFill="1" applyAlignment="1" applyProtection="1">
      <alignment horizontal="center" vertical="center"/>
    </xf>
    <xf numFmtId="0" fontId="46" fillId="4" borderId="0" xfId="0" applyFont="1" applyFill="1" applyAlignment="1" applyProtection="1">
      <alignment horizontal="center" vertical="center"/>
    </xf>
    <xf numFmtId="0" fontId="83" fillId="4" borderId="0" xfId="0" applyFont="1" applyFill="1" applyAlignment="1" applyProtection="1">
      <alignment horizontal="center" vertical="center"/>
    </xf>
    <xf numFmtId="0" fontId="46" fillId="4" borderId="0" xfId="0" applyFont="1" applyFill="1" applyAlignment="1" applyProtection="1">
      <alignment horizontal="center"/>
    </xf>
    <xf numFmtId="0" fontId="85" fillId="4" borderId="1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86" fillId="4" borderId="0" xfId="0" applyFont="1" applyFill="1" applyAlignment="1" applyProtection="1">
      <alignment vertical="center"/>
    </xf>
    <xf numFmtId="0" fontId="87" fillId="4" borderId="0" xfId="0" applyFont="1" applyFill="1" applyAlignment="1" applyProtection="1">
      <alignment horizontal="center" vertical="center"/>
    </xf>
    <xf numFmtId="0" fontId="86" fillId="4" borderId="0" xfId="0" applyFont="1" applyFill="1" applyAlignment="1" applyProtection="1">
      <alignment horizontal="center" vertical="center"/>
    </xf>
    <xf numFmtId="0" fontId="80" fillId="4" borderId="0" xfId="0" applyFont="1" applyFill="1" applyAlignment="1" applyProtection="1">
      <alignment vertical="top" wrapText="1"/>
    </xf>
    <xf numFmtId="0" fontId="80" fillId="4" borderId="0" xfId="0" applyFont="1" applyFill="1" applyAlignment="1" applyProtection="1">
      <alignment horizontal="left" wrapText="1"/>
    </xf>
    <xf numFmtId="0" fontId="7" fillId="4" borderId="0" xfId="0" applyFont="1" applyFill="1" applyAlignment="1" applyProtection="1">
      <alignment horizontal="center"/>
    </xf>
    <xf numFmtId="0" fontId="80" fillId="4" borderId="19" xfId="0" applyFont="1" applyFill="1" applyBorder="1" applyAlignment="1" applyProtection="1">
      <alignment vertical="center" wrapText="1"/>
    </xf>
    <xf numFmtId="0" fontId="80" fillId="4" borderId="0" xfId="0" applyFont="1" applyFill="1" applyAlignment="1" applyProtection="1">
      <alignment vertical="center" wrapText="1"/>
    </xf>
    <xf numFmtId="0" fontId="85" fillId="4" borderId="0" xfId="0" applyFont="1" applyFill="1" applyAlignment="1" applyProtection="1">
      <alignment vertical="center"/>
    </xf>
    <xf numFmtId="0" fontId="84" fillId="4" borderId="19" xfId="0" applyFont="1" applyFill="1" applyBorder="1" applyAlignment="1" applyProtection="1">
      <alignment horizontal="center" vertical="center"/>
    </xf>
    <xf numFmtId="0" fontId="85" fillId="4" borderId="0" xfId="0" applyFont="1" applyFill="1" applyAlignment="1" applyProtection="1">
      <alignment horizontal="left" vertical="center"/>
    </xf>
    <xf numFmtId="0" fontId="85" fillId="4" borderId="0" xfId="0" applyFont="1" applyFill="1" applyProtection="1"/>
    <xf numFmtId="0" fontId="85" fillId="4" borderId="10" xfId="0" applyFont="1" applyFill="1" applyBorder="1" applyAlignment="1" applyProtection="1">
      <alignment horizontal="left" vertical="center"/>
    </xf>
    <xf numFmtId="0" fontId="85" fillId="4" borderId="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85" fillId="4" borderId="0" xfId="0" applyFont="1" applyFill="1" applyBorder="1" applyAlignment="1" applyProtection="1">
      <alignment horizontal="center" vertical="center"/>
    </xf>
    <xf numFmtId="0" fontId="85" fillId="4" borderId="7" xfId="0" applyFont="1" applyFill="1" applyBorder="1" applyAlignment="1" applyProtection="1">
      <alignment horizontal="left" vertical="center"/>
    </xf>
    <xf numFmtId="0" fontId="85" fillId="4" borderId="8" xfId="0" applyFont="1" applyFill="1" applyBorder="1" applyAlignment="1" applyProtection="1">
      <alignment horizontal="center" vertical="center"/>
    </xf>
    <xf numFmtId="0" fontId="85" fillId="4" borderId="9" xfId="0" applyFont="1" applyFill="1" applyBorder="1" applyAlignment="1" applyProtection="1">
      <alignment horizontal="center" vertical="center"/>
    </xf>
    <xf numFmtId="0" fontId="85" fillId="4" borderId="0" xfId="0" applyFont="1" applyFill="1" applyAlignment="1" applyProtection="1">
      <alignment horizontal="left" indent="15"/>
    </xf>
    <xf numFmtId="0" fontId="85" fillId="4" borderId="0" xfId="0" applyFont="1" applyFill="1" applyAlignment="1" applyProtection="1">
      <alignment horizontal="left"/>
    </xf>
    <xf numFmtId="0" fontId="88" fillId="4" borderId="0" xfId="0" applyFont="1" applyFill="1" applyAlignment="1" applyProtection="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pplyProtection="1">
      <alignment horizontal="left" vertical="center"/>
    </xf>
    <xf numFmtId="0" fontId="23" fillId="2" borderId="5" xfId="0" applyFont="1" applyFill="1" applyBorder="1" applyAlignment="1" applyProtection="1">
      <alignment vertical="center"/>
    </xf>
    <xf numFmtId="0" fontId="2" fillId="5" borderId="5" xfId="0" applyFont="1" applyFill="1" applyBorder="1" applyAlignment="1" applyProtection="1">
      <alignment vertical="center"/>
    </xf>
    <xf numFmtId="0" fontId="2" fillId="5" borderId="0" xfId="0" applyFont="1" applyFill="1" applyBorder="1" applyAlignment="1" applyProtection="1">
      <alignment horizontal="left" vertical="center"/>
    </xf>
    <xf numFmtId="0" fontId="2" fillId="5" borderId="0" xfId="0" applyFont="1" applyFill="1" applyBorder="1" applyAlignment="1" applyProtection="1">
      <alignment horizontal="right" vertical="center"/>
    </xf>
    <xf numFmtId="14" fontId="2" fillId="5" borderId="0" xfId="0" applyNumberFormat="1" applyFont="1" applyFill="1" applyBorder="1" applyAlignment="1" applyProtection="1">
      <alignment horizontal="left" vertical="center"/>
    </xf>
    <xf numFmtId="0" fontId="2" fillId="5" borderId="0" xfId="0" applyNumberFormat="1" applyFont="1" applyFill="1" applyBorder="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9" xfId="0" applyFont="1" applyFill="1" applyBorder="1" applyAlignment="1" applyProtection="1">
      <alignment vertical="center"/>
    </xf>
    <xf numFmtId="0" fontId="102" fillId="0" borderId="0" xfId="0" applyFont="1" applyAlignment="1">
      <alignment vertical="center" wrapText="1"/>
    </xf>
    <xf numFmtId="0" fontId="58" fillId="2" borderId="3"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0" fillId="2" borderId="8" xfId="0" applyFill="1" applyBorder="1" applyAlignment="1" applyProtection="1">
      <alignment horizontal="center" vertical="center"/>
    </xf>
    <xf numFmtId="44" fontId="10" fillId="2" borderId="37" xfId="1" applyFont="1" applyFill="1" applyBorder="1" applyAlignment="1" applyProtection="1">
      <alignment horizontal="center" vertical="center" wrapText="1"/>
    </xf>
    <xf numFmtId="0" fontId="0" fillId="2" borderId="0" xfId="0" applyFill="1" applyAlignment="1" applyProtection="1">
      <alignment horizontal="center" vertical="center"/>
    </xf>
    <xf numFmtId="0" fontId="2" fillId="2" borderId="0" xfId="0" applyFont="1" applyFill="1" applyBorder="1" applyAlignment="1" applyProtection="1">
      <alignment horizontal="center" vertical="top" wrapText="1"/>
    </xf>
    <xf numFmtId="0" fontId="33" fillId="2" borderId="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2" fillId="2" borderId="0" xfId="0" applyFont="1" applyFill="1" applyAlignment="1" applyProtection="1">
      <alignment horizontal="center" vertical="center"/>
    </xf>
    <xf numFmtId="0" fontId="0" fillId="8" borderId="2" xfId="0" applyFill="1" applyBorder="1" applyAlignment="1">
      <alignment horizontal="center" vertical="center" wrapText="1"/>
    </xf>
    <xf numFmtId="0" fontId="45" fillId="0" borderId="2" xfId="0" applyFont="1" applyBorder="1" applyAlignment="1" applyProtection="1">
      <alignment horizontal="center" vertical="center"/>
    </xf>
    <xf numFmtId="166" fontId="10" fillId="2" borderId="37" xfId="0" applyNumberFormat="1"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ill="1" applyBorder="1" applyAlignment="1" applyProtection="1">
      <alignment horizontal="center"/>
    </xf>
    <xf numFmtId="0" fontId="21"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0" fillId="0" borderId="0" xfId="0" applyFont="1" applyFill="1" applyAlignment="1" applyProtection="1">
      <alignment horizontal="center"/>
    </xf>
    <xf numFmtId="44" fontId="42" fillId="0" borderId="2" xfId="4"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ill="1" applyBorder="1" applyAlignment="1" applyProtection="1">
      <alignment horizontal="center"/>
    </xf>
    <xf numFmtId="0" fontId="21" fillId="0" borderId="2" xfId="0" applyFont="1" applyFill="1" applyBorder="1" applyAlignment="1" applyProtection="1">
      <alignment horizontal="center"/>
    </xf>
    <xf numFmtId="164" fontId="41" fillId="0" borderId="0" xfId="0" applyNumberFormat="1" applyFont="1" applyFill="1" applyBorder="1" applyAlignment="1" applyProtection="1">
      <alignment horizontal="center"/>
    </xf>
    <xf numFmtId="0" fontId="0" fillId="0" borderId="2" xfId="0" applyFont="1" applyBorder="1" applyAlignment="1" applyProtection="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pplyProtection="1">
      <alignment horizontal="left" vertical="center"/>
    </xf>
    <xf numFmtId="0" fontId="0" fillId="0" borderId="2" xfId="0" quotePrefix="1" applyFont="1" applyFill="1" applyBorder="1" applyAlignment="1" applyProtection="1">
      <alignment horizontal="center"/>
      <protection locked="0"/>
    </xf>
    <xf numFmtId="0" fontId="110" fillId="2" borderId="0" xfId="0" applyFont="1" applyFill="1" applyAlignment="1" applyProtection="1">
      <alignment vertical="center" wrapText="1"/>
    </xf>
    <xf numFmtId="164" fontId="97" fillId="4" borderId="19" xfId="0" applyNumberFormat="1" applyFont="1" applyFill="1" applyBorder="1" applyAlignment="1" applyProtection="1">
      <alignment horizontal="center" vertical="center"/>
    </xf>
    <xf numFmtId="164" fontId="99" fillId="4" borderId="0" xfId="0" applyNumberFormat="1" applyFont="1" applyFill="1" applyBorder="1" applyAlignment="1" applyProtection="1">
      <alignment horizontal="center" vertical="center"/>
    </xf>
    <xf numFmtId="0" fontId="99" fillId="4" borderId="0" xfId="0" applyFont="1" applyFill="1" applyBorder="1" applyAlignment="1" applyProtection="1">
      <alignment horizontal="center" vertical="center"/>
    </xf>
    <xf numFmtId="0" fontId="46" fillId="4" borderId="0" xfId="0" applyFont="1" applyFill="1" applyBorder="1" applyProtection="1"/>
    <xf numFmtId="0" fontId="0" fillId="12" borderId="0" xfId="0" applyFill="1" applyAlignment="1" applyProtection="1">
      <alignment horizontal="center" vertical="center"/>
    </xf>
    <xf numFmtId="0" fontId="29" fillId="12" borderId="0" xfId="0" applyFont="1" applyFill="1" applyProtection="1"/>
    <xf numFmtId="0" fontId="72" fillId="12" borderId="0" xfId="0" applyFont="1" applyFill="1" applyProtection="1"/>
    <xf numFmtId="0" fontId="0" fillId="12" borderId="0" xfId="0" applyFill="1" applyProtection="1"/>
    <xf numFmtId="0" fontId="71" fillId="12" borderId="0" xfId="0" applyFont="1" applyFill="1" applyAlignment="1" applyProtection="1">
      <alignment vertical="center" wrapText="1"/>
    </xf>
    <xf numFmtId="0" fontId="10" fillId="12" borderId="0" xfId="0" applyFont="1" applyFill="1" applyAlignment="1" applyProtection="1">
      <alignment vertical="center"/>
    </xf>
    <xf numFmtId="0" fontId="9" fillId="12" borderId="0" xfId="0" applyFont="1" applyFill="1" applyAlignment="1" applyProtection="1">
      <alignment vertical="center"/>
    </xf>
    <xf numFmtId="0" fontId="9" fillId="12" borderId="0" xfId="0" applyFont="1" applyFill="1" applyProtection="1"/>
    <xf numFmtId="166" fontId="0" fillId="13" borderId="0" xfId="0" applyNumberFormat="1" applyFill="1" applyAlignment="1" applyProtection="1">
      <alignment vertical="center"/>
    </xf>
    <xf numFmtId="0" fontId="1" fillId="12" borderId="0" xfId="0" applyFont="1" applyFill="1" applyAlignment="1" applyProtection="1"/>
    <xf numFmtId="0" fontId="62" fillId="12" borderId="0" xfId="0" applyFont="1" applyFill="1" applyProtection="1"/>
    <xf numFmtId="49" fontId="0" fillId="13" borderId="0" xfId="0" applyNumberFormat="1" applyFill="1" applyAlignment="1" applyProtection="1">
      <alignment vertical="center"/>
    </xf>
    <xf numFmtId="0" fontId="0" fillId="13" borderId="0" xfId="0" applyFill="1" applyProtection="1"/>
    <xf numFmtId="49" fontId="10" fillId="13" borderId="0" xfId="0" applyNumberFormat="1" applyFont="1" applyFill="1" applyAlignment="1" applyProtection="1">
      <alignment vertical="center"/>
    </xf>
    <xf numFmtId="0" fontId="10" fillId="12" borderId="0" xfId="0" applyFont="1" applyFill="1" applyProtection="1"/>
    <xf numFmtId="0" fontId="10" fillId="12" borderId="0" xfId="0" applyFont="1" applyFill="1" applyAlignment="1" applyProtection="1">
      <alignment horizontal="left" vertical="center"/>
    </xf>
    <xf numFmtId="166" fontId="36" fillId="13" borderId="0" xfId="0" applyNumberFormat="1" applyFont="1" applyFill="1" applyAlignment="1" applyProtection="1">
      <alignment vertical="center"/>
    </xf>
    <xf numFmtId="166" fontId="10" fillId="13" borderId="0" xfId="0" applyNumberFormat="1" applyFont="1" applyFill="1" applyAlignment="1" applyProtection="1">
      <alignment vertical="center"/>
    </xf>
    <xf numFmtId="49" fontId="10" fillId="13" borderId="0" xfId="0" applyNumberFormat="1" applyFont="1" applyFill="1" applyAlignment="1" applyProtection="1">
      <alignment horizontal="left" vertical="center"/>
    </xf>
    <xf numFmtId="0" fontId="10" fillId="13" borderId="0" xfId="0" applyFont="1" applyFill="1" applyBorder="1" applyAlignment="1" applyProtection="1">
      <alignment vertical="center"/>
      <protection locked="0"/>
    </xf>
    <xf numFmtId="0" fontId="18" fillId="13" borderId="0" xfId="0" applyFont="1" applyFill="1" applyBorder="1" applyAlignment="1" applyProtection="1">
      <alignment vertical="center"/>
      <protection locked="0"/>
    </xf>
    <xf numFmtId="165" fontId="0" fillId="12" borderId="0" xfId="0" applyNumberFormat="1" applyFill="1" applyAlignment="1" applyProtection="1">
      <alignment vertical="center"/>
    </xf>
    <xf numFmtId="0" fontId="10" fillId="13" borderId="0" xfId="0" applyFont="1" applyFill="1" applyAlignment="1" applyProtection="1">
      <alignment vertical="center"/>
    </xf>
    <xf numFmtId="0" fontId="9" fillId="12" borderId="0" xfId="0" applyFont="1" applyFill="1" applyAlignment="1" applyProtection="1">
      <alignment horizontal="left"/>
    </xf>
    <xf numFmtId="0" fontId="10" fillId="13" borderId="0" xfId="0" applyFont="1" applyFill="1" applyAlignment="1" applyProtection="1">
      <alignment horizontal="left" vertical="center"/>
    </xf>
    <xf numFmtId="0" fontId="10" fillId="13" borderId="0" xfId="0" applyFont="1" applyFill="1" applyAlignment="1" applyProtection="1">
      <alignment horizontal="right" vertical="center"/>
    </xf>
    <xf numFmtId="0" fontId="9" fillId="13" borderId="0" xfId="0" applyFont="1" applyFill="1" applyAlignment="1" applyProtection="1">
      <alignment horizontal="right" vertical="center"/>
    </xf>
    <xf numFmtId="0" fontId="34" fillId="12" borderId="0" xfId="0" applyFont="1" applyFill="1" applyAlignment="1" applyProtection="1">
      <alignment vertical="top"/>
    </xf>
    <xf numFmtId="0" fontId="103" fillId="13" borderId="0" xfId="0" applyFont="1" applyFill="1" applyAlignment="1" applyProtection="1">
      <alignment horizontal="left" vertical="center"/>
    </xf>
    <xf numFmtId="0" fontId="34" fillId="12" borderId="0" xfId="0" applyFont="1" applyFill="1" applyProtection="1"/>
    <xf numFmtId="0" fontId="34" fillId="13" borderId="0" xfId="0" applyFont="1" applyFill="1" applyProtection="1"/>
    <xf numFmtId="0" fontId="34" fillId="13" borderId="0" xfId="0" applyFont="1" applyFill="1" applyBorder="1" applyProtection="1"/>
    <xf numFmtId="0" fontId="0" fillId="15" borderId="0" xfId="0" applyFill="1" applyAlignment="1" applyProtection="1">
      <alignment horizontal="center" vertical="center"/>
    </xf>
    <xf numFmtId="0" fontId="29" fillId="15" borderId="0" xfId="0" applyFont="1" applyFill="1" applyProtection="1"/>
    <xf numFmtId="0" fontId="72" fillId="15" borderId="0" xfId="0" applyFont="1" applyFill="1" applyProtection="1"/>
    <xf numFmtId="0" fontId="0" fillId="15" borderId="0" xfId="0" applyFill="1" applyProtection="1"/>
    <xf numFmtId="0" fontId="71" fillId="15" borderId="0" xfId="0" applyFont="1" applyFill="1" applyAlignment="1" applyProtection="1">
      <alignment vertical="center" wrapText="1"/>
    </xf>
    <xf numFmtId="0" fontId="10" fillId="15" borderId="0" xfId="0" applyFont="1" applyFill="1" applyAlignment="1" applyProtection="1">
      <alignment vertical="center"/>
    </xf>
    <xf numFmtId="0" fontId="9" fillId="15" borderId="0" xfId="0" applyFont="1" applyFill="1" applyProtection="1"/>
    <xf numFmtId="166" fontId="0" fillId="16" borderId="0" xfId="0" applyNumberFormat="1" applyFill="1" applyAlignment="1" applyProtection="1">
      <alignment vertical="center"/>
    </xf>
    <xf numFmtId="0" fontId="1" fillId="15" borderId="0" xfId="0" applyFont="1" applyFill="1" applyAlignment="1" applyProtection="1"/>
    <xf numFmtId="0" fontId="10" fillId="15" borderId="0" xfId="0" applyFont="1" applyFill="1" applyAlignment="1" applyProtection="1">
      <alignment horizontal="left" vertical="center"/>
    </xf>
    <xf numFmtId="0" fontId="0" fillId="15" borderId="0" xfId="0" applyFill="1" applyBorder="1" applyProtection="1"/>
    <xf numFmtId="49" fontId="0" fillId="16" borderId="0" xfId="0" applyNumberFormat="1" applyFill="1" applyAlignment="1" applyProtection="1">
      <alignment vertical="center"/>
    </xf>
    <xf numFmtId="0" fontId="0" fillId="16" borderId="0" xfId="0" applyFill="1" applyProtection="1"/>
    <xf numFmtId="0" fontId="106" fillId="15" borderId="0" xfId="0" applyFont="1" applyFill="1" applyAlignment="1" applyProtection="1">
      <alignment horizontal="left"/>
    </xf>
    <xf numFmtId="49" fontId="10" fillId="16" borderId="0" xfId="0" applyNumberFormat="1" applyFont="1" applyFill="1" applyAlignment="1" applyProtection="1">
      <alignment horizontal="left" vertical="center"/>
    </xf>
    <xf numFmtId="0" fontId="10" fillId="15" borderId="0" xfId="0" applyFont="1" applyFill="1" applyProtection="1"/>
    <xf numFmtId="0" fontId="65" fillId="12" borderId="0" xfId="0" applyFont="1" applyFill="1" applyAlignment="1" applyProtection="1">
      <alignment horizontal="center" vertical="center"/>
    </xf>
    <xf numFmtId="0" fontId="62" fillId="13" borderId="0" xfId="0" applyFont="1" applyFill="1" applyProtection="1"/>
    <xf numFmtId="0" fontId="62" fillId="12" borderId="0" xfId="0" applyFont="1" applyFill="1" applyAlignment="1" applyProtection="1"/>
    <xf numFmtId="0" fontId="62" fillId="12" borderId="0" xfId="0" applyFont="1" applyFill="1" applyAlignment="1" applyProtection="1">
      <alignment vertical="top"/>
    </xf>
    <xf numFmtId="0" fontId="91" fillId="12" borderId="0" xfId="0" applyFont="1" applyFill="1" applyAlignment="1" applyProtection="1">
      <alignment vertical="center" wrapText="1"/>
    </xf>
    <xf numFmtId="0" fontId="0" fillId="12" borderId="0" xfId="0" applyFont="1" applyFill="1" applyAlignment="1" applyProtection="1">
      <alignment horizontal="center" vertical="center"/>
    </xf>
    <xf numFmtId="0" fontId="55" fillId="12" borderId="0" xfId="0" applyFont="1" applyFill="1" applyAlignment="1" applyProtection="1">
      <alignment horizontal="center" vertical="center"/>
    </xf>
    <xf numFmtId="0" fontId="55" fillId="13" borderId="0" xfId="0" applyFont="1" applyFill="1" applyAlignment="1" applyProtection="1">
      <alignment horizontal="center" vertical="center"/>
    </xf>
    <xf numFmtId="0" fontId="55" fillId="13" borderId="0" xfId="0" quotePrefix="1" applyFont="1" applyFill="1" applyAlignment="1" applyProtection="1">
      <alignment horizontal="center" vertical="center"/>
    </xf>
    <xf numFmtId="0" fontId="0" fillId="12" borderId="0" xfId="0" quotePrefix="1" applyFont="1" applyFill="1" applyAlignment="1" applyProtection="1">
      <alignment horizontal="left" vertical="center"/>
    </xf>
    <xf numFmtId="0" fontId="90" fillId="12" borderId="0" xfId="0" applyFont="1" applyFill="1" applyAlignment="1" applyProtection="1">
      <alignment horizontal="center" vertical="center" wrapText="1"/>
    </xf>
    <xf numFmtId="0" fontId="10" fillId="12" borderId="17" xfId="0" applyFont="1" applyFill="1" applyBorder="1" applyAlignment="1" applyProtection="1">
      <alignment vertical="center" wrapText="1"/>
    </xf>
    <xf numFmtId="0" fontId="10" fillId="12" borderId="18" xfId="0" applyFont="1" applyFill="1" applyBorder="1" applyAlignment="1" applyProtection="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pplyProtection="1">
      <alignment horizontal="center" wrapText="1"/>
    </xf>
    <xf numFmtId="0" fontId="2" fillId="12" borderId="20" xfId="0" applyFont="1" applyFill="1" applyBorder="1" applyAlignment="1" applyProtection="1">
      <alignment horizontal="left" vertical="center" wrapText="1"/>
    </xf>
    <xf numFmtId="0" fontId="2" fillId="12" borderId="0" xfId="0" applyFont="1" applyFill="1" applyBorder="1" applyAlignment="1" applyProtection="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pplyProtection="1">
      <alignment horizontal="center" wrapText="1"/>
    </xf>
    <xf numFmtId="0" fontId="0" fillId="12" borderId="20" xfId="0" applyFill="1" applyBorder="1" applyAlignment="1" applyProtection="1">
      <alignment horizontal="center" vertical="center"/>
    </xf>
    <xf numFmtId="164" fontId="76" fillId="12" borderId="20" xfId="1" applyNumberFormat="1" applyFont="1" applyFill="1" applyBorder="1" applyAlignment="1" applyProtection="1">
      <alignment horizontal="right" vertical="center" wrapText="1"/>
    </xf>
    <xf numFmtId="0" fontId="0" fillId="12" borderId="0" xfId="0" applyFill="1" applyBorder="1" applyAlignment="1" applyProtection="1">
      <alignment horizontal="center" vertical="center"/>
    </xf>
    <xf numFmtId="164" fontId="21" fillId="12" borderId="20" xfId="1" applyNumberFormat="1" applyFont="1" applyFill="1" applyBorder="1" applyAlignment="1" applyProtection="1">
      <alignment horizontal="center" vertical="center"/>
    </xf>
    <xf numFmtId="0" fontId="62" fillId="12" borderId="0" xfId="0" applyFont="1" applyFill="1" applyBorder="1" applyAlignment="1" applyProtection="1">
      <alignment horizontal="left" vertical="center"/>
    </xf>
    <xf numFmtId="0" fontId="71" fillId="12" borderId="22" xfId="0" applyFont="1" applyFill="1" applyBorder="1" applyAlignment="1" applyProtection="1">
      <alignment vertical="center" wrapText="1"/>
    </xf>
    <xf numFmtId="0" fontId="77" fillId="12" borderId="22" xfId="0" applyFont="1" applyFill="1" applyBorder="1" applyAlignment="1" applyProtection="1">
      <alignment horizontal="center" vertical="center" wrapText="1"/>
    </xf>
    <xf numFmtId="0" fontId="78" fillId="12" borderId="20" xfId="0" applyFont="1" applyFill="1" applyBorder="1" applyAlignment="1" applyProtection="1">
      <alignment horizontal="center" vertical="center"/>
    </xf>
    <xf numFmtId="44" fontId="2" fillId="12" borderId="22" xfId="1" applyFont="1" applyFill="1" applyBorder="1" applyAlignment="1" applyProtection="1">
      <alignment vertical="center" wrapText="1"/>
    </xf>
    <xf numFmtId="0" fontId="96" fillId="12" borderId="0" xfId="0" applyFont="1" applyFill="1" applyBorder="1" applyAlignment="1" applyProtection="1">
      <alignment vertical="top" wrapText="1"/>
    </xf>
    <xf numFmtId="44" fontId="9" fillId="12" borderId="22" xfId="1" applyFont="1" applyFill="1" applyBorder="1" applyAlignment="1" applyProtection="1">
      <alignment horizontal="center" vertical="center" wrapText="1"/>
    </xf>
    <xf numFmtId="0" fontId="0" fillId="12" borderId="0" xfId="0" applyFill="1" applyBorder="1" applyAlignment="1" applyProtection="1">
      <alignment vertical="center"/>
    </xf>
    <xf numFmtId="0" fontId="0" fillId="12" borderId="21" xfId="0" applyFill="1" applyBorder="1" applyAlignment="1" applyProtection="1">
      <alignment horizontal="center" vertical="center"/>
    </xf>
    <xf numFmtId="0" fontId="0" fillId="12" borderId="19" xfId="0" applyFill="1" applyBorder="1" applyAlignment="1" applyProtection="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protection locked="0"/>
    </xf>
    <xf numFmtId="0" fontId="10" fillId="12" borderId="0" xfId="0" applyFont="1" applyFill="1" applyBorder="1" applyAlignment="1" applyProtection="1">
      <alignment vertical="center" wrapText="1"/>
      <protection locked="0"/>
    </xf>
    <xf numFmtId="0" fontId="10" fillId="12" borderId="0" xfId="0" applyFont="1" applyFill="1" applyBorder="1" applyAlignment="1" applyProtection="1">
      <alignment vertical="center" wrapText="1"/>
    </xf>
    <xf numFmtId="0" fontId="62" fillId="12" borderId="0" xfId="0" applyFont="1" applyFill="1" applyBorder="1" applyAlignment="1" applyProtection="1">
      <alignment horizontal="center" vertical="center"/>
    </xf>
    <xf numFmtId="0" fontId="62" fillId="12" borderId="0" xfId="0" applyFont="1" applyFill="1" applyAlignment="1" applyProtection="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pplyProtection="1">
      <alignment horizontal="left" vertical="top" wrapText="1"/>
    </xf>
    <xf numFmtId="0" fontId="10" fillId="12" borderId="0" xfId="0" applyFont="1" applyFill="1" applyAlignment="1" applyProtection="1">
      <alignment vertical="center" wrapText="1"/>
    </xf>
    <xf numFmtId="0" fontId="10" fillId="12" borderId="0" xfId="0" applyFont="1" applyFill="1" applyBorder="1" applyAlignment="1" applyProtection="1">
      <alignment horizontal="center" vertical="center"/>
      <protection locked="0"/>
    </xf>
    <xf numFmtId="0" fontId="10" fillId="12" borderId="0" xfId="0" applyFont="1" applyFill="1" applyAlignment="1" applyProtection="1">
      <alignment horizontal="center" vertical="center"/>
    </xf>
    <xf numFmtId="0" fontId="10" fillId="12" borderId="0" xfId="0" applyFont="1" applyFill="1" applyBorder="1" applyAlignment="1" applyProtection="1">
      <alignment horizontal="center" vertical="center"/>
    </xf>
    <xf numFmtId="0" fontId="10" fillId="12" borderId="0" xfId="0" applyFont="1" applyFill="1" applyAlignment="1" applyProtection="1">
      <alignment horizontal="left" vertical="center" wrapText="1"/>
    </xf>
    <xf numFmtId="0" fontId="18" fillId="12" borderId="0" xfId="0" applyFont="1" applyFill="1" applyBorder="1" applyAlignment="1" applyProtection="1">
      <alignment vertical="top" wrapText="1"/>
    </xf>
    <xf numFmtId="0" fontId="10" fillId="15" borderId="0" xfId="0" applyFont="1" applyFill="1" applyAlignment="1" applyProtection="1">
      <alignment horizontal="center" vertical="center"/>
    </xf>
    <xf numFmtId="0" fontId="10" fillId="15" borderId="0" xfId="0" applyFont="1" applyFill="1" applyAlignment="1" applyProtection="1">
      <alignment horizontal="left" vertical="center" wrapText="1"/>
    </xf>
    <xf numFmtId="0" fontId="60" fillId="15" borderId="0" xfId="0" applyFont="1" applyFill="1" applyAlignment="1" applyProtection="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pplyProtection="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pplyProtection="1">
      <alignment vertical="top" wrapText="1"/>
    </xf>
    <xf numFmtId="0" fontId="7" fillId="12" borderId="0" xfId="0" applyFont="1" applyFill="1" applyAlignment="1" applyProtection="1">
      <alignment horizontal="center" vertical="center"/>
    </xf>
    <xf numFmtId="0" fontId="81" fillId="12" borderId="0" xfId="0" applyFont="1" applyFill="1" applyAlignment="1" applyProtection="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pplyProtection="1">
      <alignment vertical="top"/>
    </xf>
    <xf numFmtId="0" fontId="46" fillId="12" borderId="0" xfId="0" applyFont="1" applyFill="1" applyAlignment="1" applyProtection="1">
      <alignment horizontal="center" vertical="center"/>
    </xf>
    <xf numFmtId="0" fontId="80" fillId="12" borderId="0" xfId="0" applyFont="1" applyFill="1" applyAlignment="1" applyProtection="1">
      <alignment vertical="center"/>
    </xf>
    <xf numFmtId="0" fontId="80" fillId="12" borderId="0" xfId="0" applyFont="1" applyFill="1" applyAlignment="1" applyProtection="1">
      <alignment vertical="center" wrapText="1"/>
    </xf>
    <xf numFmtId="0" fontId="58" fillId="12" borderId="0" xfId="0" applyFont="1" applyFill="1" applyBorder="1" applyAlignment="1" applyProtection="1">
      <alignment horizontal="right" vertical="center" wrapText="1"/>
    </xf>
    <xf numFmtId="0" fontId="9" fillId="12" borderId="0" xfId="0" applyFont="1" applyFill="1" applyAlignment="1" applyProtection="1">
      <alignment horizontal="center" vertical="center"/>
    </xf>
    <xf numFmtId="0" fontId="58" fillId="12" borderId="0" xfId="0" applyFont="1" applyFill="1" applyAlignment="1" applyProtection="1">
      <alignment horizontal="center" vertical="center"/>
    </xf>
    <xf numFmtId="0" fontId="2" fillId="12" borderId="0" xfId="0" applyFont="1" applyFill="1" applyAlignment="1" applyProtection="1">
      <alignment horizontal="left" vertical="center"/>
    </xf>
    <xf numFmtId="49" fontId="58" fillId="13" borderId="0" xfId="0" applyNumberFormat="1" applyFont="1" applyFill="1" applyAlignment="1" applyProtection="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52" fillId="4" borderId="0" xfId="0" applyFont="1" applyFill="1" applyBorder="1" applyAlignment="1" applyProtection="1">
      <alignment horizontal="center" vertical="center"/>
    </xf>
    <xf numFmtId="0" fontId="86" fillId="4" borderId="0" xfId="0" applyFont="1" applyFill="1" applyBorder="1" applyAlignment="1" applyProtection="1">
      <alignment vertical="center"/>
    </xf>
    <xf numFmtId="0" fontId="85" fillId="4" borderId="53" xfId="0" applyFont="1" applyFill="1" applyBorder="1" applyAlignment="1" applyProtection="1">
      <alignment horizontal="center" vertical="center"/>
    </xf>
    <xf numFmtId="0" fontId="7" fillId="4" borderId="53" xfId="0" applyFont="1" applyFill="1" applyBorder="1" applyAlignment="1" applyProtection="1">
      <alignment horizontal="center" vertical="center"/>
    </xf>
    <xf numFmtId="0" fontId="80" fillId="4" borderId="53" xfId="0" applyFont="1" applyFill="1" applyBorder="1" applyAlignment="1" applyProtection="1">
      <alignment vertical="center" wrapText="1"/>
    </xf>
    <xf numFmtId="0" fontId="62" fillId="12" borderId="0" xfId="0" applyFont="1" applyFill="1" applyBorder="1" applyProtection="1"/>
    <xf numFmtId="167" fontId="64" fillId="12" borderId="0" xfId="0" applyNumberFormat="1" applyFont="1" applyFill="1" applyBorder="1" applyAlignment="1" applyProtection="1">
      <alignment vertical="center"/>
    </xf>
    <xf numFmtId="0" fontId="64" fillId="12" borderId="0" xfId="0" applyFont="1" applyFill="1" applyBorder="1" applyAlignment="1" applyProtection="1">
      <alignment vertical="center"/>
    </xf>
    <xf numFmtId="165" fontId="64" fillId="12" borderId="0" xfId="0" applyNumberFormat="1" applyFont="1" applyFill="1" applyBorder="1" applyAlignment="1" applyProtection="1">
      <alignment vertical="center"/>
    </xf>
    <xf numFmtId="0" fontId="62" fillId="12" borderId="0" xfId="0" applyFont="1" applyFill="1" applyBorder="1" applyAlignment="1" applyProtection="1">
      <alignment vertical="center"/>
    </xf>
    <xf numFmtId="0" fontId="62" fillId="12" borderId="0" xfId="0" applyFont="1" applyFill="1" applyBorder="1" applyAlignment="1" applyProtection="1">
      <alignment horizontal="right" vertical="center"/>
    </xf>
    <xf numFmtId="0" fontId="62" fillId="12" borderId="0" xfId="0" applyFont="1" applyFill="1" applyBorder="1" applyAlignment="1" applyProtection="1">
      <alignment horizontal="left" vertical="center" wrapText="1"/>
    </xf>
    <xf numFmtId="0" fontId="85" fillId="12" borderId="0" xfId="0" applyFont="1" applyFill="1" applyBorder="1" applyAlignment="1" applyProtection="1">
      <alignment horizontal="left" vertical="center"/>
    </xf>
    <xf numFmtId="0" fontId="85" fillId="12" borderId="0" xfId="0" applyFont="1" applyFill="1" applyBorder="1" applyAlignment="1" applyProtection="1">
      <alignment vertical="center"/>
    </xf>
    <xf numFmtId="0" fontId="59" fillId="12" borderId="0" xfId="0" applyFont="1" applyFill="1" applyBorder="1" applyAlignment="1" applyProtection="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Border="1" applyAlignment="1" applyProtection="1">
      <alignment horizontal="center" vertical="center"/>
    </xf>
    <xf numFmtId="0" fontId="64" fillId="12" borderId="0" xfId="0" applyFont="1" applyFill="1" applyBorder="1" applyAlignment="1" applyProtection="1">
      <alignment horizontal="right" vertical="center" wrapText="1"/>
    </xf>
    <xf numFmtId="0" fontId="54" fillId="12" borderId="0" xfId="0" applyFont="1" applyFill="1" applyBorder="1" applyAlignment="1" applyProtection="1">
      <alignment horizontal="left" vertical="center" wrapText="1"/>
    </xf>
    <xf numFmtId="0" fontId="63" fillId="12" borderId="0" xfId="0" applyFont="1" applyFill="1" applyBorder="1" applyAlignment="1" applyProtection="1">
      <alignment vertical="center" wrapText="1"/>
    </xf>
    <xf numFmtId="0" fontId="62" fillId="12" borderId="0" xfId="0" applyFont="1" applyFill="1" applyBorder="1" applyAlignment="1" applyProtection="1">
      <alignment vertical="center" wrapText="1"/>
    </xf>
    <xf numFmtId="14" fontId="62" fillId="12" borderId="0" xfId="0" applyNumberFormat="1" applyFont="1" applyFill="1" applyBorder="1" applyAlignment="1" applyProtection="1">
      <alignment vertical="center"/>
    </xf>
    <xf numFmtId="0" fontId="94" fillId="12" borderId="0" xfId="0" applyFont="1" applyFill="1" applyBorder="1" applyAlignment="1" applyProtection="1">
      <alignment vertical="center"/>
    </xf>
    <xf numFmtId="0" fontId="0" fillId="12" borderId="0" xfId="0" applyFill="1" applyBorder="1"/>
    <xf numFmtId="0" fontId="55" fillId="12" borderId="0" xfId="0" applyFont="1" applyFill="1" applyBorder="1"/>
    <xf numFmtId="0" fontId="58" fillId="12" borderId="0" xfId="0" applyFont="1" applyFill="1" applyBorder="1"/>
    <xf numFmtId="0" fontId="57" fillId="11" borderId="37" xfId="0" applyFont="1" applyFill="1" applyBorder="1" applyAlignment="1" applyProtection="1">
      <alignment horizontal="center" vertical="center" wrapText="1"/>
    </xf>
    <xf numFmtId="0" fontId="57" fillId="14" borderId="37" xfId="0" applyFont="1" applyFill="1" applyBorder="1" applyAlignment="1" applyProtection="1">
      <alignment horizontal="center" vertical="center" wrapText="1"/>
    </xf>
    <xf numFmtId="0" fontId="41" fillId="12" borderId="37" xfId="0" applyFont="1" applyFill="1" applyBorder="1" applyAlignment="1" applyProtection="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NumberFormat="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pplyProtection="1">
      <alignment horizontal="center" vertical="center"/>
    </xf>
    <xf numFmtId="0" fontId="51" fillId="11" borderId="10" xfId="0" applyFont="1" applyFill="1" applyBorder="1" applyProtection="1"/>
    <xf numFmtId="0" fontId="49" fillId="11" borderId="3" xfId="0" applyFont="1" applyFill="1" applyBorder="1" applyProtection="1"/>
    <xf numFmtId="0" fontId="43" fillId="11" borderId="3" xfId="0" applyFont="1" applyFill="1" applyBorder="1" applyAlignment="1" applyProtection="1">
      <alignment vertical="center"/>
    </xf>
    <xf numFmtId="0" fontId="43" fillId="11" borderId="3" xfId="0" applyFont="1" applyFill="1" applyBorder="1" applyAlignment="1" applyProtection="1">
      <alignment horizontal="center" vertical="center"/>
    </xf>
    <xf numFmtId="0" fontId="43" fillId="11" borderId="4" xfId="0" applyFont="1" applyFill="1" applyBorder="1" applyAlignment="1" applyProtection="1">
      <alignment vertical="center"/>
    </xf>
    <xf numFmtId="0" fontId="0" fillId="12" borderId="0" xfId="0" applyFill="1"/>
    <xf numFmtId="0" fontId="0" fillId="11" borderId="0" xfId="0" applyFill="1"/>
    <xf numFmtId="0" fontId="57" fillId="11" borderId="45" xfId="0" applyFont="1" applyFill="1" applyBorder="1"/>
    <xf numFmtId="0" fontId="0" fillId="5" borderId="45" xfId="0" applyFill="1" applyBorder="1" applyProtection="1">
      <protection locked="0"/>
    </xf>
    <xf numFmtId="0" fontId="0" fillId="15" borderId="58" xfId="0" applyFill="1" applyBorder="1" applyProtection="1"/>
    <xf numFmtId="0" fontId="0" fillId="4" borderId="0" xfId="0" applyFill="1"/>
    <xf numFmtId="0" fontId="115" fillId="4" borderId="0" xfId="0" applyFont="1" applyFill="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0" fillId="12" borderId="63" xfId="0" applyFill="1" applyBorder="1"/>
    <xf numFmtId="0" fontId="108" fillId="12" borderId="62" xfId="0" applyFont="1" applyFill="1" applyBorder="1"/>
    <xf numFmtId="0" fontId="58" fillId="12" borderId="0" xfId="0" applyFont="1" applyFill="1"/>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3" xfId="0" applyFont="1" applyFill="1" applyBorder="1" applyAlignment="1">
      <alignment vertical="center" wrapText="1"/>
    </xf>
    <xf numFmtId="0" fontId="2" fillId="12" borderId="0" xfId="0" applyFont="1" applyFill="1"/>
    <xf numFmtId="0" fontId="58" fillId="12" borderId="62" xfId="0" applyFont="1" applyFill="1" applyBorder="1"/>
    <xf numFmtId="0" fontId="118" fillId="12" borderId="0" xfId="5" applyNumberFormat="1" applyFont="1" applyFill="1" applyBorder="1" applyAlignment="1">
      <alignment vertical="center" wrapText="1"/>
    </xf>
    <xf numFmtId="0" fontId="58" fillId="12" borderId="67" xfId="0" applyFont="1" applyFill="1" applyBorder="1"/>
    <xf numFmtId="0" fontId="58" fillId="12" borderId="68" xfId="0" applyFont="1" applyFill="1" applyBorder="1"/>
    <xf numFmtId="0" fontId="0" fillId="12" borderId="68" xfId="0" applyFill="1" applyBorder="1"/>
    <xf numFmtId="0" fontId="0" fillId="12" borderId="69" xfId="0" applyFill="1" applyBorder="1"/>
    <xf numFmtId="0" fontId="118" fillId="12" borderId="0" xfId="0" applyFont="1" applyFill="1" applyBorder="1" applyAlignment="1">
      <alignment vertical="center" wrapText="1"/>
    </xf>
    <xf numFmtId="0" fontId="120" fillId="12" borderId="0" xfId="0" applyFont="1" applyFill="1" applyBorder="1" applyAlignment="1">
      <alignment vertical="top" wrapText="1"/>
    </xf>
    <xf numFmtId="0" fontId="123" fillId="12" borderId="0" xfId="0" applyFont="1" applyFill="1" applyAlignment="1">
      <alignment vertical="center" wrapText="1"/>
    </xf>
    <xf numFmtId="0" fontId="55" fillId="12" borderId="0" xfId="0" applyFont="1" applyFill="1" applyBorder="1" applyAlignment="1">
      <alignment horizontal="left"/>
    </xf>
    <xf numFmtId="0" fontId="58" fillId="12" borderId="0" xfId="0" applyFont="1" applyFill="1" applyBorder="1" applyAlignment="1">
      <alignment horizontal="left"/>
    </xf>
    <xf numFmtId="0" fontId="0" fillId="12" borderId="0" xfId="0" applyFill="1" applyBorder="1" applyAlignment="1">
      <alignment horizontal="left"/>
    </xf>
    <xf numFmtId="0" fontId="119" fillId="12" borderId="0" xfId="0" applyFont="1" applyFill="1" applyBorder="1" applyAlignment="1">
      <alignment horizontal="left" vertical="top" wrapText="1"/>
    </xf>
    <xf numFmtId="0" fontId="120" fillId="12" borderId="0" xfId="0" applyFont="1" applyFill="1" applyBorder="1" applyAlignment="1">
      <alignment horizontal="left" vertical="top" wrapText="1"/>
    </xf>
    <xf numFmtId="0" fontId="123" fillId="12" borderId="0" xfId="0" applyFont="1" applyFill="1" applyBorder="1" applyAlignment="1">
      <alignment vertical="center" wrapText="1"/>
    </xf>
    <xf numFmtId="0" fontId="124" fillId="12" borderId="0" xfId="0" applyFont="1" applyFill="1" applyBorder="1" applyAlignment="1">
      <alignment horizontal="left" vertical="top" wrapText="1"/>
    </xf>
    <xf numFmtId="0" fontId="123" fillId="12" borderId="0" xfId="0" applyFont="1" applyFill="1" applyBorder="1" applyAlignment="1">
      <alignment horizontal="left"/>
    </xf>
    <xf numFmtId="0" fontId="58" fillId="12" borderId="69" xfId="0" applyFont="1" applyFill="1" applyBorder="1"/>
    <xf numFmtId="0" fontId="46" fillId="4" borderId="0" xfId="0" quotePrefix="1" applyFont="1" applyFill="1" applyProtection="1">
      <protection locked="0"/>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0" fontId="125" fillId="12" borderId="69" xfId="0" applyFont="1" applyFill="1" applyBorder="1" applyAlignment="1">
      <alignment horizontal="left" vertical="center" wrapText="1"/>
    </xf>
    <xf numFmtId="164" fontId="21" fillId="12" borderId="0" xfId="0" applyNumberFormat="1" applyFont="1" applyFill="1" applyBorder="1" applyAlignment="1">
      <alignment horizontal="left" vertical="center" wrapText="1"/>
    </xf>
    <xf numFmtId="0" fontId="21" fillId="12" borderId="0" xfId="0" applyFont="1" applyFill="1" applyBorder="1" applyAlignment="1">
      <alignment horizontal="left" vertical="center" wrapText="1"/>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164" fontId="122" fillId="11" borderId="66"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125" fillId="12" borderId="62" xfId="0" applyFont="1" applyFill="1" applyBorder="1" applyAlignment="1">
      <alignment horizontal="left" vertical="center"/>
    </xf>
    <xf numFmtId="0" fontId="125" fillId="12" borderId="0" xfId="0" applyFont="1" applyFill="1" applyAlignment="1">
      <alignment horizontal="left" vertical="center"/>
    </xf>
    <xf numFmtId="0" fontId="125" fillId="12" borderId="63" xfId="0" applyFont="1" applyFill="1" applyBorder="1" applyAlignment="1">
      <alignment horizontal="left" vertical="center"/>
    </xf>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62" fillId="12" borderId="0" xfId="0" applyFont="1" applyFill="1" applyBorder="1" applyAlignment="1" applyProtection="1">
      <alignment horizontal="left" vertical="center" wrapText="1"/>
    </xf>
    <xf numFmtId="9" fontId="64" fillId="5" borderId="0" xfId="7" applyFont="1" applyFill="1" applyBorder="1" applyAlignment="1" applyProtection="1">
      <alignment horizontal="center" vertical="center"/>
      <protection locked="0"/>
    </xf>
    <xf numFmtId="164" fontId="64" fillId="5" borderId="0" xfId="0" applyNumberFormat="1" applyFont="1" applyFill="1" applyBorder="1" applyAlignment="1" applyProtection="1">
      <alignment horizontal="center" vertical="center"/>
      <protection locked="0"/>
    </xf>
    <xf numFmtId="0" fontId="62" fillId="12" borderId="0" xfId="0" applyFont="1" applyFill="1" applyBorder="1" applyAlignment="1" applyProtection="1">
      <alignment horizontal="right" vertical="center"/>
    </xf>
    <xf numFmtId="0" fontId="10" fillId="12" borderId="0" xfId="0" applyFont="1" applyFill="1" applyBorder="1" applyAlignment="1" applyProtection="1">
      <alignment horizontal="left" vertical="center"/>
    </xf>
    <xf numFmtId="165" fontId="64" fillId="5" borderId="0" xfId="0" applyNumberFormat="1"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left" vertical="center"/>
    </xf>
    <xf numFmtId="0" fontId="64" fillId="5" borderId="0" xfId="0" applyFont="1" applyFill="1" applyBorder="1" applyAlignment="1" applyProtection="1">
      <alignment horizontal="left" vertical="center"/>
      <protection locked="0"/>
    </xf>
    <xf numFmtId="0" fontId="44" fillId="5" borderId="0" xfId="2" applyFill="1" applyBorder="1" applyAlignment="1" applyProtection="1">
      <alignment horizontal="left" vertical="center"/>
      <protection locked="0"/>
    </xf>
    <xf numFmtId="0" fontId="93" fillId="12" borderId="0" xfId="0" applyFont="1" applyFill="1" applyBorder="1" applyAlignment="1" applyProtection="1">
      <alignment horizontal="left" vertical="center" wrapText="1"/>
    </xf>
    <xf numFmtId="0" fontId="66" fillId="18" borderId="0" xfId="0" applyFont="1" applyFill="1" applyBorder="1" applyAlignment="1" applyProtection="1">
      <alignment horizontal="center" vertical="center"/>
    </xf>
    <xf numFmtId="0" fontId="62" fillId="5" borderId="0" xfId="0" applyFont="1" applyFill="1" applyBorder="1" applyAlignment="1" applyProtection="1">
      <alignment horizontal="center" vertical="center"/>
      <protection locked="0"/>
    </xf>
    <xf numFmtId="0" fontId="4" fillId="11" borderId="0" xfId="0" applyFont="1" applyFill="1" applyBorder="1" applyAlignment="1" applyProtection="1">
      <alignment horizontal="left" vertical="center" wrapText="1"/>
    </xf>
    <xf numFmtId="0" fontId="116" fillId="20" borderId="0" xfId="0" applyFont="1" applyFill="1" applyBorder="1" applyAlignment="1" applyProtection="1">
      <alignment horizontal="center" vertical="center" wrapText="1"/>
    </xf>
    <xf numFmtId="0" fontId="114" fillId="4" borderId="0" xfId="0" applyFont="1" applyFill="1" applyBorder="1" applyAlignment="1" applyProtection="1">
      <alignment horizontal="left" vertical="center"/>
    </xf>
    <xf numFmtId="0" fontId="10" fillId="12" borderId="0" xfId="0" applyFont="1" applyFill="1" applyBorder="1" applyAlignment="1" applyProtection="1">
      <alignment horizontal="right" vertical="center"/>
    </xf>
    <xf numFmtId="49" fontId="64" fillId="5" borderId="0" xfId="0" applyNumberFormat="1"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xf>
    <xf numFmtId="14" fontId="64" fillId="5" borderId="0" xfId="0" applyNumberFormat="1" applyFont="1" applyFill="1" applyBorder="1" applyAlignment="1" applyProtection="1">
      <alignment horizontal="center" vertical="center"/>
      <protection locked="0"/>
    </xf>
    <xf numFmtId="0" fontId="111" fillId="12" borderId="0" xfId="0" applyFont="1" applyFill="1" applyBorder="1" applyAlignment="1" applyProtection="1">
      <alignment horizontal="left" vertical="center" wrapText="1"/>
    </xf>
    <xf numFmtId="0" fontId="18" fillId="12" borderId="0" xfId="0" applyFont="1" applyFill="1" applyBorder="1" applyAlignment="1" applyProtection="1">
      <alignment horizontal="center" vertical="center"/>
    </xf>
    <xf numFmtId="167" fontId="64" fillId="5" borderId="0" xfId="0" applyNumberFormat="1" applyFont="1" applyFill="1" applyBorder="1" applyAlignment="1" applyProtection="1">
      <alignment horizontal="left" vertical="center"/>
      <protection locked="0"/>
    </xf>
    <xf numFmtId="0" fontId="10" fillId="12" borderId="0" xfId="0" applyFont="1" applyFill="1" applyBorder="1" applyAlignment="1" applyProtection="1">
      <alignment horizontal="left" vertical="center" wrapText="1"/>
    </xf>
    <xf numFmtId="0" fontId="64" fillId="5" borderId="0" xfId="0" applyFont="1" applyFill="1" applyBorder="1" applyAlignment="1" applyProtection="1">
      <alignment horizontal="center" vertical="center" wrapText="1"/>
      <protection locked="0"/>
    </xf>
    <xf numFmtId="0" fontId="117" fillId="12" borderId="0" xfId="0" applyFont="1" applyFill="1" applyBorder="1" applyAlignment="1">
      <alignment horizontal="center"/>
    </xf>
    <xf numFmtId="0" fontId="117" fillId="12" borderId="0" xfId="0" applyFont="1" applyFill="1" applyAlignment="1">
      <alignment horizontal="center"/>
    </xf>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0" fontId="80" fillId="4" borderId="0" xfId="0" applyFont="1" applyFill="1" applyAlignment="1" applyProtection="1">
      <alignment horizontal="left" vertical="center" wrapText="1"/>
    </xf>
    <xf numFmtId="0" fontId="113" fillId="17" borderId="0" xfId="0" applyFont="1" applyFill="1" applyBorder="1" applyAlignment="1" applyProtection="1">
      <alignment horizontal="center" vertical="center"/>
    </xf>
    <xf numFmtId="0" fontId="10" fillId="15" borderId="0" xfId="0" applyFont="1" applyFill="1" applyAlignment="1" applyProtection="1">
      <alignment horizontal="left" vertical="center"/>
    </xf>
    <xf numFmtId="0" fontId="55" fillId="12" borderId="0" xfId="0" applyFont="1" applyFill="1" applyAlignment="1" applyProtection="1">
      <alignment horizontal="left" vertical="center" wrapText="1"/>
    </xf>
    <xf numFmtId="0" fontId="55" fillId="12" borderId="0" xfId="0" applyFont="1" applyFill="1" applyAlignment="1" applyProtection="1">
      <alignment horizontal="left" vertical="top" wrapText="1"/>
    </xf>
    <xf numFmtId="0" fontId="80" fillId="4" borderId="50" xfId="0" applyFont="1" applyFill="1" applyBorder="1" applyAlignment="1" applyProtection="1">
      <alignment horizontal="left" vertical="top" wrapText="1"/>
    </xf>
    <xf numFmtId="0" fontId="80" fillId="4" borderId="0" xfId="0" applyFont="1" applyFill="1" applyBorder="1" applyAlignment="1" applyProtection="1">
      <alignment horizontal="left" vertical="top" wrapText="1"/>
    </xf>
    <xf numFmtId="0" fontId="66" fillId="11" borderId="25" xfId="0" applyFont="1" applyFill="1" applyBorder="1" applyAlignment="1" applyProtection="1">
      <alignment horizontal="center" vertical="center"/>
    </xf>
    <xf numFmtId="0" fontId="66" fillId="11" borderId="26" xfId="0" applyFont="1" applyFill="1" applyBorder="1" applyAlignment="1" applyProtection="1">
      <alignment horizontal="center" vertical="center"/>
    </xf>
    <xf numFmtId="0" fontId="66" fillId="11" borderId="30" xfId="0" applyFont="1" applyFill="1" applyBorder="1" applyAlignment="1" applyProtection="1">
      <alignment horizontal="center" vertical="center"/>
    </xf>
    <xf numFmtId="0" fontId="64" fillId="14" borderId="16" xfId="0" applyFont="1" applyFill="1" applyBorder="1" applyAlignment="1" applyProtection="1">
      <alignment horizontal="center" vertical="center" wrapText="1"/>
    </xf>
    <xf numFmtId="0" fontId="92" fillId="14" borderId="16" xfId="0" applyFont="1" applyFill="1" applyBorder="1" applyAlignment="1" applyProtection="1">
      <alignment horizontal="center" vertical="center" wrapText="1"/>
    </xf>
    <xf numFmtId="0" fontId="92" fillId="14" borderId="31" xfId="0" applyFont="1" applyFill="1" applyBorder="1" applyAlignment="1" applyProtection="1">
      <alignment horizontal="center" vertical="center" wrapText="1"/>
    </xf>
    <xf numFmtId="0" fontId="50" fillId="14" borderId="20"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wrapText="1"/>
    </xf>
    <xf numFmtId="0" fontId="50" fillId="14" borderId="22" xfId="0" applyFont="1" applyFill="1" applyBorder="1" applyAlignment="1" applyProtection="1">
      <alignment horizontal="center" vertical="center" wrapText="1"/>
    </xf>
    <xf numFmtId="0" fontId="50" fillId="14" borderId="21" xfId="0" applyFont="1" applyFill="1" applyBorder="1" applyAlignment="1" applyProtection="1">
      <alignment horizontal="center" vertical="center" wrapText="1"/>
    </xf>
    <xf numFmtId="0" fontId="50" fillId="14" borderId="19" xfId="0" applyFont="1" applyFill="1" applyBorder="1" applyAlignment="1" applyProtection="1">
      <alignment horizontal="center" vertical="center" wrapText="1"/>
    </xf>
    <xf numFmtId="0" fontId="50" fillId="14" borderId="24" xfId="0" applyFont="1" applyFill="1" applyBorder="1" applyAlignment="1" applyProtection="1">
      <alignment horizontal="center" vertical="center" wrapText="1"/>
    </xf>
    <xf numFmtId="0" fontId="9" fillId="4" borderId="33" xfId="0" applyFont="1" applyFill="1" applyBorder="1" applyAlignment="1" applyProtection="1">
      <alignment horizontal="left" vertical="center"/>
    </xf>
    <xf numFmtId="0" fontId="0" fillId="0" borderId="3" xfId="0" applyBorder="1" applyAlignment="1" applyProtection="1">
      <alignment horizontal="left" vertical="center"/>
    </xf>
    <xf numFmtId="0" fontId="0" fillId="0" borderId="35" xfId="0" applyBorder="1" applyAlignment="1" applyProtection="1">
      <alignment horizontal="left" vertical="center"/>
    </xf>
    <xf numFmtId="0" fontId="0" fillId="0" borderId="32" xfId="0" applyBorder="1" applyAlignment="1" applyProtection="1">
      <alignment horizontal="left" vertical="center"/>
    </xf>
    <xf numFmtId="0" fontId="0" fillId="0" borderId="8" xfId="0" applyBorder="1" applyAlignment="1" applyProtection="1">
      <alignment horizontal="left" vertical="center"/>
    </xf>
    <xf numFmtId="0" fontId="0" fillId="0" borderId="34" xfId="0" applyBorder="1" applyAlignment="1" applyProtection="1">
      <alignment horizontal="left" vertical="center"/>
    </xf>
    <xf numFmtId="0" fontId="9" fillId="4" borderId="33" xfId="0" applyFon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2" fontId="48" fillId="12" borderId="46" xfId="0" applyNumberFormat="1" applyFont="1" applyFill="1" applyBorder="1" applyAlignment="1" applyProtection="1">
      <alignment horizontal="center" vertical="center"/>
    </xf>
    <xf numFmtId="2" fontId="48" fillId="12" borderId="47" xfId="0" applyNumberFormat="1" applyFont="1" applyFill="1" applyBorder="1" applyAlignment="1" applyProtection="1">
      <alignment horizontal="center" vertical="center"/>
    </xf>
    <xf numFmtId="2" fontId="48" fillId="12" borderId="48" xfId="0" applyNumberFormat="1" applyFont="1" applyFill="1" applyBorder="1" applyAlignment="1" applyProtection="1">
      <alignment horizontal="center" vertical="center"/>
    </xf>
    <xf numFmtId="0" fontId="55" fillId="13" borderId="0" xfId="0" quotePrefix="1" applyFont="1" applyFill="1" applyAlignment="1" applyProtection="1">
      <alignment horizontal="center" vertical="center"/>
    </xf>
    <xf numFmtId="168" fontId="58" fillId="5" borderId="0" xfId="0" applyNumberFormat="1" applyFont="1" applyFill="1" applyBorder="1" applyAlignment="1" applyProtection="1">
      <alignment horizontal="center" vertical="center"/>
      <protection locked="0"/>
    </xf>
    <xf numFmtId="0" fontId="66" fillId="11" borderId="0" xfId="0" applyFont="1" applyFill="1" applyAlignment="1" applyProtection="1">
      <alignment horizontal="center" vertical="center"/>
    </xf>
    <xf numFmtId="164" fontId="114" fillId="12" borderId="46" xfId="0" applyNumberFormat="1" applyFont="1" applyFill="1" applyBorder="1" applyAlignment="1" applyProtection="1">
      <alignment horizontal="center" vertical="center"/>
    </xf>
    <xf numFmtId="164" fontId="114" fillId="12" borderId="47" xfId="0" applyNumberFormat="1" applyFont="1" applyFill="1" applyBorder="1" applyAlignment="1" applyProtection="1">
      <alignment horizontal="center" vertical="center"/>
    </xf>
    <xf numFmtId="164" fontId="114" fillId="12" borderId="48" xfId="0" applyNumberFormat="1" applyFont="1" applyFill="1" applyBorder="1" applyAlignment="1" applyProtection="1">
      <alignment horizontal="center" vertical="center"/>
    </xf>
    <xf numFmtId="0" fontId="62" fillId="13" borderId="0" xfId="0" applyFont="1" applyFill="1" applyAlignment="1" applyProtection="1">
      <alignment horizontal="center"/>
    </xf>
    <xf numFmtId="0" fontId="62" fillId="12" borderId="0" xfId="0" applyFont="1" applyFill="1" applyAlignment="1" applyProtection="1">
      <alignment horizontal="center"/>
    </xf>
    <xf numFmtId="164" fontId="114" fillId="12" borderId="46" xfId="0" quotePrefix="1" applyNumberFormat="1" applyFont="1" applyFill="1" applyBorder="1" applyAlignment="1" applyProtection="1">
      <alignment horizontal="center" vertical="center"/>
    </xf>
    <xf numFmtId="164" fontId="114" fillId="12" borderId="47" xfId="0" quotePrefix="1" applyNumberFormat="1" applyFont="1" applyFill="1" applyBorder="1" applyAlignment="1" applyProtection="1">
      <alignment horizontal="center" vertical="center"/>
    </xf>
    <xf numFmtId="164" fontId="114" fillId="12" borderId="48" xfId="0" quotePrefix="1" applyNumberFormat="1" applyFont="1" applyFill="1" applyBorder="1" applyAlignment="1" applyProtection="1">
      <alignment horizontal="center" vertical="center"/>
    </xf>
    <xf numFmtId="0" fontId="18" fillId="12" borderId="8" xfId="0" applyFont="1" applyFill="1" applyBorder="1" applyAlignment="1" applyProtection="1">
      <alignment horizontal="center" vertical="center" wrapText="1"/>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Border="1" applyAlignment="1" applyProtection="1">
      <alignment horizontal="left" vertical="top" wrapText="1"/>
    </xf>
    <xf numFmtId="0" fontId="44" fillId="12" borderId="0" xfId="2" applyFill="1" applyBorder="1" applyAlignment="1" applyProtection="1">
      <alignment horizontal="left" wrapText="1"/>
    </xf>
    <xf numFmtId="0" fontId="58" fillId="12" borderId="0" xfId="0" applyFont="1" applyFill="1" applyBorder="1" applyAlignment="1" applyProtection="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pplyProtection="1">
      <alignment horizontal="right" vertical="center"/>
    </xf>
    <xf numFmtId="164" fontId="97" fillId="4" borderId="19" xfId="0" applyNumberFormat="1" applyFont="1" applyFill="1" applyBorder="1" applyAlignment="1" applyProtection="1">
      <alignment horizontal="center" vertical="center"/>
    </xf>
    <xf numFmtId="0" fontId="2" fillId="4" borderId="19" xfId="0" applyFont="1" applyFill="1" applyBorder="1" applyAlignment="1" applyProtection="1">
      <alignment horizontal="left" vertical="center"/>
    </xf>
    <xf numFmtId="164" fontId="2" fillId="4" borderId="19" xfId="0" applyNumberFormat="1" applyFont="1" applyFill="1" applyBorder="1" applyAlignment="1" applyProtection="1">
      <alignment horizontal="center" vertical="center" wrapText="1"/>
    </xf>
    <xf numFmtId="0" fontId="82" fillId="11" borderId="0" xfId="0" applyFont="1" applyFill="1" applyAlignment="1" applyProtection="1">
      <alignment horizontal="center" vertical="top"/>
    </xf>
    <xf numFmtId="0" fontId="18" fillId="16" borderId="46" xfId="0" applyNumberFormat="1" applyFont="1" applyFill="1" applyBorder="1" applyAlignment="1" applyProtection="1">
      <alignment horizontal="left" vertical="center"/>
    </xf>
    <xf numFmtId="0" fontId="18" fillId="16" borderId="47" xfId="0" applyNumberFormat="1" applyFont="1" applyFill="1" applyBorder="1" applyAlignment="1" applyProtection="1">
      <alignment horizontal="left" vertical="center"/>
    </xf>
    <xf numFmtId="0" fontId="18" fillId="16" borderId="48" xfId="0" applyNumberFormat="1" applyFont="1" applyFill="1" applyBorder="1" applyAlignment="1" applyProtection="1">
      <alignment horizontal="left" vertical="center"/>
    </xf>
    <xf numFmtId="167" fontId="18" fillId="16" borderId="46" xfId="0" applyNumberFormat="1" applyFont="1" applyFill="1" applyBorder="1" applyAlignment="1" applyProtection="1">
      <alignment horizontal="left" vertical="center"/>
    </xf>
    <xf numFmtId="167" fontId="18" fillId="16" borderId="47" xfId="0" applyNumberFormat="1" applyFont="1" applyFill="1" applyBorder="1" applyAlignment="1" applyProtection="1">
      <alignment horizontal="left" vertical="center"/>
    </xf>
    <xf numFmtId="167" fontId="18" fillId="16" borderId="48" xfId="0" applyNumberFormat="1" applyFont="1" applyFill="1" applyBorder="1" applyAlignment="1" applyProtection="1">
      <alignment horizontal="left" vertical="center"/>
    </xf>
    <xf numFmtId="0" fontId="113" fillId="17" borderId="0" xfId="0" applyFont="1" applyFill="1" applyAlignment="1" applyProtection="1">
      <alignment horizontal="center" vertical="center"/>
    </xf>
    <xf numFmtId="0" fontId="18" fillId="16" borderId="46" xfId="0" applyNumberFormat="1" applyFont="1" applyFill="1" applyBorder="1" applyAlignment="1" applyProtection="1">
      <alignment horizontal="center" vertical="center"/>
    </xf>
    <xf numFmtId="0" fontId="18" fillId="16" borderId="47" xfId="0" applyNumberFormat="1" applyFont="1" applyFill="1" applyBorder="1" applyAlignment="1" applyProtection="1">
      <alignment horizontal="center" vertical="center"/>
    </xf>
    <xf numFmtId="0" fontId="18" fillId="16" borderId="48" xfId="0" applyNumberFormat="1" applyFont="1" applyFill="1" applyBorder="1" applyAlignment="1" applyProtection="1">
      <alignment horizontal="center" vertical="center"/>
    </xf>
    <xf numFmtId="0" fontId="96" fillId="12" borderId="0" xfId="0" applyFont="1" applyFill="1" applyBorder="1" applyAlignment="1" applyProtection="1">
      <alignment horizontal="left" vertical="top" wrapText="1"/>
    </xf>
    <xf numFmtId="164" fontId="64" fillId="5" borderId="23"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0" fontId="112" fillId="4" borderId="0" xfId="0" applyFont="1" applyFill="1" applyAlignment="1" applyProtection="1">
      <alignment horizontal="left" vertical="center" wrapText="1"/>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pplyProtection="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pplyProtection="1">
      <alignment horizontal="left" vertical="center"/>
    </xf>
    <xf numFmtId="0" fontId="9" fillId="4" borderId="18"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9" fillId="4" borderId="34" xfId="0" applyFont="1" applyFill="1" applyBorder="1" applyAlignment="1" applyProtection="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Border="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164" fontId="99" fillId="4" borderId="0" xfId="0" applyNumberFormat="1" applyFont="1" applyFill="1" applyBorder="1" applyAlignment="1" applyProtection="1">
      <alignment horizontal="center" vertical="center"/>
    </xf>
    <xf numFmtId="0" fontId="99" fillId="4" borderId="0" xfId="0" applyFont="1" applyFill="1" applyBorder="1" applyAlignment="1" applyProtection="1">
      <alignment horizontal="center" vertical="center"/>
    </xf>
    <xf numFmtId="0" fontId="10" fillId="12" borderId="0" xfId="0" applyFont="1" applyFill="1" applyAlignment="1" applyProtection="1">
      <alignment horizontal="left" vertical="top" wrapText="1"/>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57" fillId="11" borderId="37" xfId="0" applyFont="1" applyFill="1" applyBorder="1" applyAlignment="1" applyProtection="1">
      <alignment horizontal="center" vertical="center"/>
    </xf>
    <xf numFmtId="0" fontId="57" fillId="11" borderId="37" xfId="0" applyFont="1" applyFill="1" applyBorder="1" applyAlignment="1" applyProtection="1">
      <alignment horizontal="center" vertical="center" wrapText="1"/>
    </xf>
    <xf numFmtId="0" fontId="13" fillId="11"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2" borderId="14" xfId="0" applyNumberFormat="1" applyFont="1" applyFill="1" applyBorder="1" applyAlignment="1" applyProtection="1">
      <alignment horizontal="left" vertical="center" wrapText="1"/>
    </xf>
    <xf numFmtId="166" fontId="18" fillId="2" borderId="13" xfId="0" applyNumberFormat="1" applyFont="1" applyFill="1" applyBorder="1" applyAlignment="1" applyProtection="1">
      <alignment horizontal="left" vertical="center" wrapText="1"/>
    </xf>
    <xf numFmtId="166" fontId="18" fillId="2" borderId="15" xfId="0" applyNumberFormat="1" applyFont="1" applyFill="1" applyBorder="1" applyAlignment="1" applyProtection="1">
      <alignment horizontal="left" vertical="center" wrapText="1"/>
    </xf>
    <xf numFmtId="0" fontId="58" fillId="2" borderId="5" xfId="0" applyFont="1" applyFill="1" applyBorder="1" applyAlignment="1" applyProtection="1">
      <alignment horizontal="right" vertical="center"/>
    </xf>
    <xf numFmtId="0" fontId="58" fillId="2" borderId="0" xfId="0" applyFont="1" applyFill="1" applyBorder="1" applyAlignment="1" applyProtection="1">
      <alignment horizontal="right" vertical="center"/>
    </xf>
    <xf numFmtId="44" fontId="56" fillId="2" borderId="14" xfId="0" applyNumberFormat="1" applyFont="1" applyFill="1" applyBorder="1" applyAlignment="1" applyProtection="1">
      <alignment horizontal="center" vertical="center"/>
    </xf>
    <xf numFmtId="44" fontId="56" fillId="2" borderId="15" xfId="0" applyNumberFormat="1" applyFont="1" applyFill="1" applyBorder="1" applyAlignment="1" applyProtection="1">
      <alignment horizontal="center" vertical="center"/>
    </xf>
    <xf numFmtId="166" fontId="10" fillId="2" borderId="37" xfId="0" applyNumberFormat="1" applyFont="1" applyFill="1" applyBorder="1" applyAlignment="1" applyProtection="1">
      <alignment horizontal="center" vertical="center" wrapText="1"/>
    </xf>
    <xf numFmtId="164" fontId="36" fillId="2" borderId="0" xfId="0" applyNumberFormat="1" applyFont="1" applyFill="1" applyAlignment="1" applyProtection="1">
      <alignment horizontal="center" vertical="center"/>
    </xf>
    <xf numFmtId="0" fontId="51" fillId="11" borderId="10" xfId="0" applyFont="1" applyFill="1" applyBorder="1" applyAlignment="1" applyProtection="1">
      <alignment horizontal="left" vertical="center"/>
    </xf>
    <xf numFmtId="0" fontId="51" fillId="11" borderId="3" xfId="0" applyFont="1" applyFill="1" applyBorder="1" applyAlignment="1" applyProtection="1">
      <alignment horizontal="left" vertical="center"/>
    </xf>
    <xf numFmtId="0" fontId="51" fillId="11" borderId="4" xfId="0" applyFont="1" applyFill="1" applyBorder="1" applyAlignment="1" applyProtection="1">
      <alignment horizontal="left" vertical="center"/>
    </xf>
    <xf numFmtId="164" fontId="36" fillId="2" borderId="0" xfId="0" applyNumberFormat="1" applyFont="1" applyFill="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2" fillId="12" borderId="38" xfId="0" applyFont="1" applyFill="1" applyBorder="1" applyAlignment="1" applyProtection="1">
      <alignment horizontal="center" vertical="center"/>
    </xf>
    <xf numFmtId="0" fontId="2" fillId="12" borderId="39" xfId="0" applyFont="1" applyFill="1" applyBorder="1" applyAlignment="1" applyProtection="1">
      <alignment horizontal="center" vertical="center"/>
    </xf>
    <xf numFmtId="0" fontId="2" fillId="12" borderId="40" xfId="0" applyFont="1" applyFill="1" applyBorder="1" applyAlignment="1" applyProtection="1">
      <alignment horizontal="center" vertical="center"/>
    </xf>
    <xf numFmtId="0" fontId="2" fillId="12" borderId="41" xfId="0" applyFont="1" applyFill="1" applyBorder="1" applyAlignment="1" applyProtection="1">
      <alignment horizontal="center" vertical="center"/>
    </xf>
    <xf numFmtId="0" fontId="23"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0" xfId="0" applyFont="1" applyFill="1" applyBorder="1" applyAlignment="1" applyProtection="1">
      <alignment horizontal="center"/>
    </xf>
    <xf numFmtId="164" fontId="61" fillId="19" borderId="0" xfId="0" applyNumberFormat="1" applyFont="1" applyFill="1" applyBorder="1" applyAlignment="1" applyProtection="1">
      <alignment horizontal="center" vertical="center" wrapText="1"/>
    </xf>
    <xf numFmtId="0" fontId="2" fillId="12" borderId="28" xfId="0" applyNumberFormat="1" applyFont="1" applyFill="1" applyBorder="1" applyAlignment="1" applyProtection="1">
      <alignment horizontal="left" vertical="center"/>
    </xf>
    <xf numFmtId="0" fontId="2" fillId="12" borderId="29" xfId="0" applyNumberFormat="1" applyFont="1" applyFill="1" applyBorder="1" applyAlignment="1" applyProtection="1">
      <alignment horizontal="left" vertical="center"/>
    </xf>
    <xf numFmtId="0" fontId="2" fillId="12" borderId="27" xfId="0" applyNumberFormat="1" applyFont="1" applyFill="1" applyBorder="1" applyAlignment="1" applyProtection="1">
      <alignment horizontal="left" vertical="center"/>
    </xf>
    <xf numFmtId="14" fontId="2" fillId="12" borderId="28" xfId="0" applyNumberFormat="1" applyFont="1" applyFill="1" applyBorder="1" applyAlignment="1" applyProtection="1">
      <alignment horizontal="left" vertical="center"/>
    </xf>
    <xf numFmtId="0" fontId="18" fillId="2" borderId="0" xfId="0" applyFont="1" applyFill="1" applyBorder="1" applyAlignment="1" applyProtection="1">
      <alignment horizontal="right" vertical="center" wrapText="1"/>
    </xf>
    <xf numFmtId="0" fontId="57" fillId="11" borderId="0" xfId="0" applyFont="1" applyFill="1" applyAlignment="1">
      <alignment horizontal="center" vertical="center" wrapText="1"/>
    </xf>
    <xf numFmtId="0" fontId="45" fillId="0" borderId="2" xfId="0" applyFont="1" applyBorder="1" applyAlignment="1" applyProtection="1">
      <alignment horizontal="center" vertical="center"/>
    </xf>
    <xf numFmtId="8"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5" fillId="0" borderId="1" xfId="0" applyFont="1" applyBorder="1" applyAlignment="1" applyProtection="1">
      <alignment horizontal="center" vertical="center"/>
    </xf>
    <xf numFmtId="0" fontId="45" fillId="0" borderId="11" xfId="0" applyFont="1" applyBorder="1" applyAlignment="1" applyProtection="1">
      <alignment horizontal="center" vertical="center"/>
    </xf>
    <xf numFmtId="0" fontId="45" fillId="0" borderId="12" xfId="0" applyFont="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24">
    <dxf>
      <border>
        <left/>
        <right/>
        <top/>
        <bottom/>
        <vertical/>
        <horizontal/>
      </border>
    </dxf>
    <dxf>
      <font>
        <color theme="0"/>
      </font>
      <fill>
        <patternFill patternType="solid">
          <bgColor theme="0"/>
        </patternFill>
      </fill>
      <border>
        <left style="thin">
          <color rgb="FFC5BCB0"/>
        </left>
        <right/>
        <top/>
        <bottom/>
      </border>
    </dxf>
    <dxf>
      <border>
        <left/>
        <right/>
        <top/>
        <bottom/>
        <vertical/>
        <horizontal/>
      </border>
    </dxf>
    <dxf>
      <font>
        <color theme="0"/>
      </font>
      <fill>
        <patternFill patternType="solid">
          <bgColor theme="0"/>
        </patternFill>
      </fill>
      <border>
        <left style="thin">
          <color rgb="FFC5BCB0"/>
        </left>
        <right/>
        <top/>
        <bottom/>
      </border>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0A6E46"/>
      <color rgb="FFADECA2"/>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E6957FB8-5BBD-4512-9C52-0CDF8A76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8B2F7D1D-ECE0-4D2F-A396-4CD8082878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11DFA9F3-5797-452F-8168-ABE8F21453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32EF87CA-8156-4318-9C85-4EBBAED87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CAE4115E-7240-4ED2-88D7-D49ADD0BC4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4E0A242F-6A12-4D6A-89E8-16A73FB55DE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B10EA603-E859-4C7C-AC0C-B557511CF7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3FFD44B2-6063-42CB-939F-15D959405E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39FCD69E-2EA4-4619-9AB8-480CEF6E0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43A84847-EDDA-4A88-9FA8-D53195BD52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88670463-DCBC-44EA-A1E0-8D6583BD4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727D1785-94E2-4BFA-8A7E-843F439D2F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813B4816-39DB-46B3-942C-AD824F99A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BA8A92B6-080B-4933-8EC4-46373AEA47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0B93BD70-B69A-4693-BB56-014878EF5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C477D63A-025D-4CDB-AB51-5B3076B7692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2C434D61-9EE9-43F2-A933-B0E15916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844E6C2F-1A40-4C89-B73F-FD7DFA78DF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67"/>
  <sheetViews>
    <sheetView tabSelected="1" zoomScaleNormal="100" zoomScaleSheetLayoutView="115" zoomScalePageLayoutView="85" workbookViewId="0">
      <selection activeCell="L9" sqref="L9:T9"/>
    </sheetView>
  </sheetViews>
  <sheetFormatPr baseColWidth="10" defaultColWidth="11.42578125" defaultRowHeight="11.25" x14ac:dyDescent="0.2"/>
  <cols>
    <col min="1" max="1" width="0.5703125" style="116" customWidth="1"/>
    <col min="2" max="2" width="2.140625" style="116" customWidth="1"/>
    <col min="3" max="3" width="1" style="116" customWidth="1"/>
    <col min="4" max="4" width="0.5703125" style="116" customWidth="1"/>
    <col min="5" max="5" width="1.5703125" style="116" customWidth="1"/>
    <col min="6" max="6" width="2.140625" style="116" customWidth="1"/>
    <col min="7" max="7" width="2.5703125" style="116" customWidth="1"/>
    <col min="8" max="8" width="1.5703125" style="116" customWidth="1"/>
    <col min="9" max="9" width="2" style="116" customWidth="1"/>
    <col min="10" max="10" width="4.140625" style="116" customWidth="1"/>
    <col min="11" max="11" width="2.42578125" style="116" customWidth="1"/>
    <col min="12" max="12" width="2.5703125" style="116" customWidth="1"/>
    <col min="13" max="15" width="1.5703125" style="116" customWidth="1"/>
    <col min="16" max="16" width="8.140625" style="116" customWidth="1"/>
    <col min="17" max="17" width="1.5703125" style="116" customWidth="1"/>
    <col min="18" max="18" width="2.42578125" style="116" customWidth="1"/>
    <col min="19" max="19" width="1.5703125" style="116" customWidth="1"/>
    <col min="20" max="20" width="2" style="116" customWidth="1"/>
    <col min="21" max="21" width="11.42578125" style="116" customWidth="1"/>
    <col min="22" max="23" width="1.5703125" style="116" customWidth="1"/>
    <col min="24" max="24" width="5.42578125" style="116" customWidth="1"/>
    <col min="25" max="25" width="1.5703125" style="116" customWidth="1"/>
    <col min="26" max="26" width="2.42578125" style="116" customWidth="1"/>
    <col min="27" max="33" width="1.5703125" style="116" customWidth="1"/>
    <col min="34" max="34" width="6.5703125" style="116" customWidth="1"/>
    <col min="35" max="36" width="1.5703125" style="116" customWidth="1"/>
    <col min="37" max="37" width="1.42578125" style="116" customWidth="1"/>
    <col min="38" max="38" width="13.5703125" style="116" customWidth="1"/>
    <col min="39" max="39" width="2" style="116" customWidth="1"/>
    <col min="40" max="40" width="1.42578125" style="116" customWidth="1"/>
    <col min="41" max="43" width="2.42578125" style="116" customWidth="1"/>
    <col min="44" max="44" width="6.42578125" style="116" customWidth="1"/>
    <col min="45" max="45" width="2.42578125" style="116" customWidth="1"/>
    <col min="46" max="46" width="16.140625" style="116" customWidth="1"/>
    <col min="47" max="49" width="3.42578125" style="116" customWidth="1"/>
    <col min="50" max="50" width="4.5703125" style="116" customWidth="1"/>
    <col min="51" max="51" width="3.42578125" style="116" customWidth="1"/>
    <col min="52" max="52" width="5.42578125" style="116" customWidth="1"/>
    <col min="53" max="54" width="3.42578125" style="116" customWidth="1"/>
    <col min="55" max="55" width="10.5703125" style="116" customWidth="1"/>
    <col min="56" max="58" width="3.42578125" style="116" customWidth="1"/>
    <col min="59" max="60" width="2.42578125" style="116" customWidth="1"/>
    <col min="61" max="61" width="12" style="116" hidden="1" customWidth="1"/>
    <col min="62" max="62" width="21.5703125" style="116" bestFit="1" customWidth="1"/>
    <col min="63" max="66" width="1.5703125" style="116" customWidth="1"/>
    <col min="67" max="78" width="2.5703125" style="116" customWidth="1"/>
    <col min="79" max="79" width="13.42578125" style="116" bestFit="1" customWidth="1"/>
    <col min="80" max="80" width="11.42578125" style="116" customWidth="1"/>
    <col min="81" max="81" width="24.140625" style="116" bestFit="1" customWidth="1"/>
    <col min="82" max="84" width="0" style="116" hidden="1" customWidth="1"/>
    <col min="85" max="87" width="11.42578125" style="116"/>
    <col min="88" max="91" width="11.42578125" style="116" customWidth="1"/>
    <col min="92" max="16384" width="11.42578125" style="116"/>
  </cols>
  <sheetData>
    <row r="1" spans="2:69" ht="9.75" customHeight="1" x14ac:dyDescent="0.2">
      <c r="C1" s="495" t="s">
        <v>186</v>
      </c>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6" t="s">
        <v>177</v>
      </c>
      <c r="BB1" s="496"/>
      <c r="BC1" s="496"/>
      <c r="BD1" s="496"/>
      <c r="BE1" s="496"/>
      <c r="BF1" s="496"/>
      <c r="BG1" s="496"/>
      <c r="BH1" s="117"/>
      <c r="BI1" s="117"/>
    </row>
    <row r="2" spans="2:69" ht="9.75" customHeight="1" x14ac:dyDescent="0.2">
      <c r="B2" s="118"/>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6"/>
      <c r="BB2" s="496"/>
      <c r="BC2" s="496"/>
      <c r="BD2" s="496"/>
      <c r="BE2" s="496"/>
      <c r="BF2" s="496"/>
      <c r="BG2" s="496"/>
      <c r="BH2" s="117"/>
      <c r="BI2" s="117"/>
    </row>
    <row r="3" spans="2:69" ht="9.75" customHeight="1" x14ac:dyDescent="0.2">
      <c r="B3" s="118"/>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6"/>
      <c r="BB3" s="496"/>
      <c r="BC3" s="496"/>
      <c r="BD3" s="496"/>
      <c r="BE3" s="496"/>
      <c r="BF3" s="496"/>
      <c r="BG3" s="496"/>
      <c r="BH3" s="117"/>
      <c r="BI3" s="117"/>
    </row>
    <row r="4" spans="2:69" ht="9.75" customHeight="1" x14ac:dyDescent="0.2">
      <c r="B4" s="118"/>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6"/>
      <c r="BB4" s="496"/>
      <c r="BC4" s="496"/>
      <c r="BD4" s="496"/>
      <c r="BE4" s="496"/>
      <c r="BF4" s="496"/>
      <c r="BG4" s="496"/>
      <c r="BH4" s="117"/>
      <c r="BI4" s="117"/>
    </row>
    <row r="5" spans="2:69" ht="25.5" customHeight="1" x14ac:dyDescent="0.2">
      <c r="B5" s="118"/>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6"/>
      <c r="BB5" s="496"/>
      <c r="BC5" s="496"/>
      <c r="BD5" s="496"/>
      <c r="BE5" s="496"/>
      <c r="BF5" s="496"/>
      <c r="BG5" s="496"/>
      <c r="BH5" s="117"/>
      <c r="BI5" s="117"/>
    </row>
    <row r="6" spans="2:69" s="119" customFormat="1" ht="27.75" customHeight="1" x14ac:dyDescent="0.2">
      <c r="C6" s="497" t="s">
        <v>0</v>
      </c>
      <c r="D6" s="497"/>
      <c r="E6" s="497"/>
      <c r="F6" s="497"/>
      <c r="G6" s="497"/>
      <c r="H6" s="497"/>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7"/>
      <c r="BE6" s="497"/>
      <c r="BF6" s="497"/>
      <c r="BG6" s="497"/>
      <c r="BH6" s="120"/>
      <c r="BI6" s="120"/>
    </row>
    <row r="7" spans="2:69" s="121" customFormat="1" ht="20.25" customHeight="1" x14ac:dyDescent="0.25">
      <c r="C7" s="493" t="s">
        <v>73</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122"/>
      <c r="BI7" s="122"/>
      <c r="BJ7" s="122"/>
    </row>
    <row r="8" spans="2:69" s="119" customFormat="1" ht="6" customHeight="1" x14ac:dyDescent="0.2">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123"/>
      <c r="BI8" s="123"/>
      <c r="BJ8" s="123"/>
    </row>
    <row r="9" spans="2:69" s="119" customFormat="1" ht="17.25" customHeight="1" x14ac:dyDescent="0.2">
      <c r="C9" s="486" t="s">
        <v>1</v>
      </c>
      <c r="D9" s="486"/>
      <c r="E9" s="486"/>
      <c r="F9" s="486"/>
      <c r="G9" s="486"/>
      <c r="H9" s="486"/>
      <c r="I9" s="486"/>
      <c r="J9" s="486"/>
      <c r="K9" s="486"/>
      <c r="L9" s="504"/>
      <c r="M9" s="504"/>
      <c r="N9" s="504"/>
      <c r="O9" s="504"/>
      <c r="P9" s="504"/>
      <c r="Q9" s="504"/>
      <c r="R9" s="504"/>
      <c r="S9" s="504"/>
      <c r="T9" s="504"/>
      <c r="U9" s="394"/>
      <c r="V9" s="394"/>
      <c r="W9" s="394"/>
      <c r="X9" s="394"/>
      <c r="Y9" s="394"/>
      <c r="Z9" s="394"/>
      <c r="AA9" s="394"/>
      <c r="AB9" s="394"/>
      <c r="AC9" s="394"/>
      <c r="AD9" s="393"/>
      <c r="AE9" s="393"/>
      <c r="AF9" s="393"/>
      <c r="AG9" s="393"/>
      <c r="AH9" s="393"/>
      <c r="AI9" s="393"/>
      <c r="AJ9" s="393"/>
      <c r="AK9" s="498" t="s">
        <v>157</v>
      </c>
      <c r="AL9" s="498"/>
      <c r="AM9" s="498"/>
      <c r="AN9" s="498"/>
      <c r="AO9" s="498"/>
      <c r="AP9" s="498"/>
      <c r="AQ9" s="498"/>
      <c r="AR9" s="498"/>
      <c r="AS9" s="498"/>
      <c r="AT9" s="498"/>
      <c r="AU9" s="498"/>
      <c r="AV9" s="498"/>
      <c r="AW9" s="498"/>
      <c r="AX9" s="498"/>
      <c r="AY9" s="498"/>
      <c r="AZ9" s="395"/>
      <c r="BA9" s="499"/>
      <c r="BB9" s="499"/>
      <c r="BC9" s="499"/>
      <c r="BD9" s="499"/>
      <c r="BE9" s="499"/>
      <c r="BF9" s="499"/>
      <c r="BG9" s="395"/>
      <c r="BH9" s="123"/>
      <c r="BI9" s="123"/>
      <c r="BJ9" s="123"/>
    </row>
    <row r="10" spans="2:69" s="119" customFormat="1" ht="5.25" customHeight="1" x14ac:dyDescent="0.2">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123"/>
      <c r="BI10" s="123"/>
      <c r="BJ10" s="123"/>
    </row>
    <row r="11" spans="2:69" s="119" customFormat="1" ht="19.5" customHeight="1" x14ac:dyDescent="0.2">
      <c r="C11" s="489" t="s">
        <v>10</v>
      </c>
      <c r="D11" s="489"/>
      <c r="E11" s="489"/>
      <c r="F11" s="489"/>
      <c r="G11" s="489"/>
      <c r="H11" s="489"/>
      <c r="I11" s="489"/>
      <c r="J11" s="489"/>
      <c r="K11" s="395"/>
      <c r="L11" s="490"/>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0"/>
      <c r="AZ11" s="490"/>
      <c r="BA11" s="490"/>
      <c r="BB11" s="490"/>
      <c r="BC11" s="490"/>
      <c r="BD11" s="490"/>
      <c r="BE11" s="490"/>
      <c r="BF11" s="490"/>
      <c r="BG11" s="395"/>
      <c r="BH11" s="123"/>
      <c r="BI11" s="123"/>
      <c r="BJ11" s="123"/>
    </row>
    <row r="12" spans="2:69" s="119" customFormat="1" ht="5.25" customHeight="1" x14ac:dyDescent="0.2">
      <c r="C12" s="393"/>
      <c r="D12" s="393"/>
      <c r="E12" s="393"/>
      <c r="F12" s="393"/>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123"/>
      <c r="BI12" s="123"/>
      <c r="BJ12" s="123"/>
    </row>
    <row r="13" spans="2:69" s="119" customFormat="1" ht="19.5" customHeight="1" x14ac:dyDescent="0.25">
      <c r="C13" s="489" t="s">
        <v>2</v>
      </c>
      <c r="D13" s="489"/>
      <c r="E13" s="489"/>
      <c r="F13" s="489"/>
      <c r="G13" s="489"/>
      <c r="H13" s="489"/>
      <c r="I13" s="489"/>
      <c r="J13" s="489"/>
      <c r="K13" s="396"/>
      <c r="L13" s="487"/>
      <c r="M13" s="487"/>
      <c r="N13" s="487"/>
      <c r="O13" s="487"/>
      <c r="P13" s="487"/>
      <c r="Q13" s="487"/>
      <c r="R13" s="487"/>
      <c r="S13" s="487"/>
      <c r="T13" s="487"/>
      <c r="U13" s="397"/>
      <c r="V13" s="398" t="s">
        <v>41</v>
      </c>
      <c r="W13" s="397"/>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397"/>
      <c r="BH13" s="123"/>
      <c r="BI13" s="123"/>
      <c r="BJ13" s="123"/>
      <c r="BQ13" s="124"/>
    </row>
    <row r="14" spans="2:69" s="119" customFormat="1" ht="5.25" customHeight="1" x14ac:dyDescent="0.2">
      <c r="C14" s="393"/>
      <c r="D14" s="393"/>
      <c r="E14" s="393"/>
      <c r="F14" s="393"/>
      <c r="G14" s="393"/>
      <c r="H14" s="393"/>
      <c r="I14" s="393"/>
      <c r="J14" s="393"/>
      <c r="K14" s="396"/>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123"/>
      <c r="BI14" s="123"/>
      <c r="BJ14" s="123"/>
    </row>
    <row r="15" spans="2:69" s="119" customFormat="1" ht="19.5" customHeight="1" x14ac:dyDescent="0.25">
      <c r="C15" s="337" t="s">
        <v>40</v>
      </c>
      <c r="D15" s="337"/>
      <c r="E15" s="337"/>
      <c r="F15" s="337"/>
      <c r="G15" s="337"/>
      <c r="H15" s="337"/>
      <c r="I15" s="337"/>
      <c r="J15" s="337"/>
      <c r="K15" s="396"/>
      <c r="L15" s="488"/>
      <c r="M15" s="488"/>
      <c r="N15" s="488"/>
      <c r="O15" s="488"/>
      <c r="P15" s="488"/>
      <c r="Q15" s="488"/>
      <c r="R15" s="488"/>
      <c r="S15" s="488"/>
      <c r="T15" s="488"/>
      <c r="U15" s="488"/>
      <c r="V15" s="488"/>
      <c r="W15" s="488"/>
      <c r="X15" s="488"/>
      <c r="Y15" s="488"/>
      <c r="Z15" s="488"/>
      <c r="AA15" s="485" t="s">
        <v>95</v>
      </c>
      <c r="AB15" s="485"/>
      <c r="AC15" s="485"/>
      <c r="AD15" s="485"/>
      <c r="AE15" s="485"/>
      <c r="AF15" s="485"/>
      <c r="AG15" s="485"/>
      <c r="AH15" s="485"/>
      <c r="AI15" s="485"/>
      <c r="AJ15" s="485"/>
      <c r="AK15" s="485"/>
      <c r="AL15" s="485"/>
      <c r="AM15" s="491"/>
      <c r="AN15" s="491"/>
      <c r="AO15" s="491"/>
      <c r="AP15" s="491"/>
      <c r="AQ15" s="491"/>
      <c r="AR15" s="491"/>
      <c r="AS15" s="491"/>
      <c r="AT15" s="491"/>
      <c r="AU15" s="491"/>
      <c r="AV15" s="491"/>
      <c r="AW15" s="491"/>
      <c r="AX15" s="491"/>
      <c r="AY15" s="491"/>
      <c r="AZ15" s="491"/>
      <c r="BA15" s="491"/>
      <c r="BB15" s="491"/>
      <c r="BC15" s="491"/>
      <c r="BD15" s="491"/>
      <c r="BE15" s="491"/>
      <c r="BF15" s="491"/>
      <c r="BG15" s="337"/>
      <c r="BH15" s="123"/>
      <c r="BI15" s="123"/>
      <c r="BJ15" s="123"/>
      <c r="BQ15" s="124"/>
    </row>
    <row r="16" spans="2:69" s="119" customFormat="1" ht="5.25" customHeight="1" x14ac:dyDescent="0.2">
      <c r="C16" s="393"/>
      <c r="D16" s="393"/>
      <c r="E16" s="393"/>
      <c r="F16" s="393"/>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123"/>
      <c r="BI16" s="123"/>
      <c r="BJ16" s="123"/>
    </row>
    <row r="17" spans="3:62" s="119" customFormat="1" ht="17.25" customHeight="1" x14ac:dyDescent="0.2">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row>
    <row r="18" spans="3:62" s="121" customFormat="1" ht="20.25" customHeight="1" x14ac:dyDescent="0.25">
      <c r="C18" s="493" t="s">
        <v>93</v>
      </c>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c r="AX18" s="493"/>
      <c r="AY18" s="493"/>
      <c r="AZ18" s="493"/>
      <c r="BA18" s="493"/>
      <c r="BB18" s="493"/>
      <c r="BC18" s="493"/>
      <c r="BD18" s="493"/>
      <c r="BE18" s="493"/>
      <c r="BF18" s="493"/>
      <c r="BG18" s="493"/>
      <c r="BH18" s="122"/>
      <c r="BI18" s="122"/>
      <c r="BJ18" s="122"/>
    </row>
    <row r="19" spans="3:62" s="121" customFormat="1" ht="18.75" customHeight="1" x14ac:dyDescent="0.25">
      <c r="C19" s="482" t="s">
        <v>119</v>
      </c>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122"/>
      <c r="BI19" s="122"/>
      <c r="BJ19" s="122"/>
    </row>
    <row r="20" spans="3:62" s="121" customFormat="1" ht="18.75" customHeight="1" x14ac:dyDescent="0.25">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122"/>
      <c r="BI20" s="122"/>
      <c r="BJ20" s="122"/>
    </row>
    <row r="21" spans="3:62" s="121" customFormat="1" ht="11.25" customHeight="1" x14ac:dyDescent="0.25">
      <c r="C21" s="395"/>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400"/>
      <c r="AK21" s="399"/>
      <c r="AL21" s="401" t="str">
        <f>IF(AND(Q22&lt;&gt;0,AC22=0),"Veuillez indiquer le montant du plafond d'abondement PEE que vous avez choisi ou alors le plafond légal de 3 768 €.","")</f>
        <v/>
      </c>
      <c r="AM21" s="399"/>
      <c r="AN21" s="399"/>
      <c r="AO21" s="399"/>
      <c r="AP21" s="399"/>
      <c r="AQ21" s="399"/>
      <c r="AR21" s="399"/>
      <c r="AS21" s="399"/>
      <c r="AT21" s="399"/>
      <c r="AU21" s="399"/>
      <c r="AV21" s="399"/>
      <c r="AW21" s="399"/>
      <c r="AX21" s="399"/>
      <c r="AY21" s="399"/>
      <c r="AZ21" s="399"/>
      <c r="BA21" s="399"/>
      <c r="BB21" s="399"/>
      <c r="BC21" s="399"/>
      <c r="BD21" s="399"/>
      <c r="BE21" s="399"/>
      <c r="BF21" s="399"/>
      <c r="BG21" s="402"/>
      <c r="BH21" s="122"/>
      <c r="BI21" s="122"/>
      <c r="BJ21" s="122"/>
    </row>
    <row r="22" spans="3:62" s="119" customFormat="1" ht="15.75" customHeight="1" x14ac:dyDescent="0.2">
      <c r="C22" s="397" t="s">
        <v>81</v>
      </c>
      <c r="D22" s="397"/>
      <c r="E22" s="397"/>
      <c r="F22" s="397"/>
      <c r="G22" s="397"/>
      <c r="H22" s="397"/>
      <c r="I22" s="393"/>
      <c r="J22" s="393"/>
      <c r="K22" s="397" t="s">
        <v>29</v>
      </c>
      <c r="L22" s="393"/>
      <c r="M22" s="393"/>
      <c r="N22" s="393"/>
      <c r="O22" s="393"/>
      <c r="P22" s="399"/>
      <c r="Q22" s="483"/>
      <c r="R22" s="483"/>
      <c r="S22" s="483"/>
      <c r="T22" s="483"/>
      <c r="U22" s="393"/>
      <c r="V22" s="393"/>
      <c r="W22" s="397" t="s">
        <v>30</v>
      </c>
      <c r="X22" s="393"/>
      <c r="Y22" s="393"/>
      <c r="Z22" s="393"/>
      <c r="AA22" s="393"/>
      <c r="AB22" s="393"/>
      <c r="AC22" s="484"/>
      <c r="AD22" s="484"/>
      <c r="AE22" s="484"/>
      <c r="AF22" s="484"/>
      <c r="AG22" s="484"/>
      <c r="AH22" s="484"/>
      <c r="AI22" s="484"/>
      <c r="AJ22" s="393"/>
      <c r="AK22" s="393"/>
      <c r="AL22" s="401" t="str">
        <f>IF($AC$22&gt;8%*PASS,"Erreur : Le plafond d'abondement PEE doit être inférieur ou égal à 3 768 €","")</f>
        <v/>
      </c>
      <c r="AM22" s="393"/>
      <c r="AN22" s="393"/>
      <c r="AO22" s="393"/>
      <c r="AP22" s="393"/>
      <c r="AQ22" s="393"/>
      <c r="AR22" s="393"/>
      <c r="AS22" s="393"/>
      <c r="AT22" s="393"/>
      <c r="AU22" s="402"/>
      <c r="AV22" s="402"/>
      <c r="AW22" s="402"/>
      <c r="AX22" s="402"/>
      <c r="AY22" s="402"/>
      <c r="AZ22" s="402"/>
      <c r="BA22" s="402"/>
      <c r="BB22" s="402"/>
      <c r="BC22" s="402"/>
      <c r="BD22" s="402"/>
      <c r="BE22" s="402"/>
      <c r="BF22" s="402"/>
      <c r="BG22" s="402"/>
      <c r="BH22" s="123"/>
      <c r="BI22" s="123"/>
      <c r="BJ22" s="123"/>
    </row>
    <row r="23" spans="3:62" s="119" customFormat="1" ht="11.25" customHeight="1" x14ac:dyDescent="0.2">
      <c r="C23" s="397"/>
      <c r="D23" s="397"/>
      <c r="E23" s="397"/>
      <c r="F23" s="397"/>
      <c r="G23" s="397"/>
      <c r="H23" s="397"/>
      <c r="I23" s="397"/>
      <c r="J23" s="397"/>
      <c r="K23" s="393"/>
      <c r="L23" s="393"/>
      <c r="M23" s="393"/>
      <c r="N23" s="393"/>
      <c r="O23" s="393"/>
      <c r="P23" s="393"/>
      <c r="Q23" s="393"/>
      <c r="R23" s="393"/>
      <c r="S23" s="393"/>
      <c r="T23" s="393"/>
      <c r="U23" s="393"/>
      <c r="V23" s="393"/>
      <c r="W23" s="393"/>
      <c r="X23" s="393"/>
      <c r="Y23" s="393"/>
      <c r="Z23" s="393"/>
      <c r="AA23" s="393"/>
      <c r="AB23" s="393"/>
      <c r="AC23" s="402"/>
      <c r="AD23" s="402"/>
      <c r="AE23" s="403"/>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393"/>
      <c r="BB23" s="393"/>
      <c r="BC23" s="393"/>
      <c r="BD23" s="393"/>
      <c r="BE23" s="393"/>
      <c r="BF23" s="393"/>
      <c r="BG23" s="393"/>
      <c r="BH23" s="123"/>
      <c r="BI23" s="123"/>
      <c r="BJ23" s="123"/>
    </row>
    <row r="24" spans="3:62" s="119" customFormat="1" ht="11.25" customHeight="1" x14ac:dyDescent="0.2">
      <c r="C24" s="397"/>
      <c r="D24" s="397"/>
      <c r="E24" s="397"/>
      <c r="F24" s="397"/>
      <c r="G24" s="397"/>
      <c r="H24" s="397"/>
      <c r="I24" s="397"/>
      <c r="J24" s="397"/>
      <c r="K24" s="393"/>
      <c r="L24" s="393"/>
      <c r="M24" s="393"/>
      <c r="N24" s="393"/>
      <c r="O24" s="393"/>
      <c r="P24" s="401" t="str">
        <f>IF($P$22&gt;300%,"Erreur : Le taux d'abondement PEE doit être inférieur ou égal à 300%","")</f>
        <v/>
      </c>
      <c r="Q24" s="393"/>
      <c r="R24" s="393"/>
      <c r="S24" s="393"/>
      <c r="T24" s="393"/>
      <c r="U24" s="393"/>
      <c r="V24" s="393"/>
      <c r="W24" s="393"/>
      <c r="X24" s="393"/>
      <c r="Y24" s="393"/>
      <c r="Z24" s="393"/>
      <c r="AA24" s="393"/>
      <c r="AB24" s="393"/>
      <c r="AC24" s="393"/>
      <c r="AD24" s="393"/>
      <c r="AE24" s="393"/>
      <c r="AF24" s="393"/>
      <c r="AG24" s="393"/>
      <c r="AH24" s="393"/>
      <c r="AI24" s="393"/>
      <c r="AJ24" s="393"/>
      <c r="AK24" s="393"/>
      <c r="AL24" s="401" t="str">
        <f>IF(OR($Q$22&gt;300%,Q26&gt;300%),"Attention :  Le taux d'abondement doit être inférieur ou égal à 300% par tranche de 5%","")</f>
        <v/>
      </c>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123"/>
      <c r="BI24" s="123"/>
      <c r="BJ24" s="123"/>
    </row>
    <row r="25" spans="3:62" s="119" customFormat="1" ht="11.25" customHeight="1" x14ac:dyDescent="0.2">
      <c r="C25" s="397"/>
      <c r="D25" s="397"/>
      <c r="E25" s="397"/>
      <c r="F25" s="397"/>
      <c r="G25" s="397"/>
      <c r="H25" s="397"/>
      <c r="I25" s="397"/>
      <c r="J25" s="397"/>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401" t="str">
        <f>IF(AND(Q26&lt;&gt;0,AC26=0),"Veuillez indiquer le montant du plafond d'abondement PERCOL que vous avez choisi ou alors le plafond légal de 7 536 €.","")</f>
        <v/>
      </c>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123"/>
      <c r="BI25" s="123"/>
      <c r="BJ25" s="123"/>
    </row>
    <row r="26" spans="3:62" s="119" customFormat="1" ht="16.5" customHeight="1" x14ac:dyDescent="0.2">
      <c r="C26" s="397" t="s">
        <v>118</v>
      </c>
      <c r="D26" s="397"/>
      <c r="E26" s="397"/>
      <c r="F26" s="397"/>
      <c r="G26" s="397"/>
      <c r="H26" s="397"/>
      <c r="I26" s="393"/>
      <c r="J26" s="393"/>
      <c r="K26" s="337" t="s">
        <v>29</v>
      </c>
      <c r="L26" s="404"/>
      <c r="M26" s="404"/>
      <c r="N26" s="393"/>
      <c r="O26" s="393"/>
      <c r="P26" s="393"/>
      <c r="Q26" s="483"/>
      <c r="R26" s="483"/>
      <c r="S26" s="483"/>
      <c r="T26" s="483"/>
      <c r="U26" s="405"/>
      <c r="V26" s="393"/>
      <c r="W26" s="397" t="s">
        <v>30</v>
      </c>
      <c r="X26" s="393"/>
      <c r="Y26" s="393"/>
      <c r="Z26" s="393"/>
      <c r="AA26" s="393"/>
      <c r="AB26" s="393"/>
      <c r="AC26" s="484"/>
      <c r="AD26" s="484"/>
      <c r="AE26" s="484"/>
      <c r="AF26" s="484"/>
      <c r="AG26" s="484"/>
      <c r="AH26" s="484"/>
      <c r="AI26" s="484"/>
      <c r="AJ26" s="393"/>
      <c r="AK26" s="393"/>
      <c r="AL26" s="401" t="str">
        <f>IF(AC26&gt;16%*PASS,"Erreur : Le plafond d'abondement PERCOL doit être inférieur ou égal à 7 536 €","")</f>
        <v/>
      </c>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123"/>
      <c r="BI26" s="125"/>
      <c r="BJ26" s="123"/>
    </row>
    <row r="27" spans="3:62" s="119" customFormat="1" ht="6.75" customHeight="1" x14ac:dyDescent="0.2">
      <c r="C27" s="397"/>
      <c r="D27" s="397"/>
      <c r="E27" s="397"/>
      <c r="F27" s="397"/>
      <c r="G27" s="397"/>
      <c r="H27" s="397"/>
      <c r="I27" s="393"/>
      <c r="J27" s="393"/>
      <c r="K27" s="337"/>
      <c r="L27" s="404"/>
      <c r="M27" s="404"/>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123"/>
      <c r="BI27" s="125"/>
      <c r="BJ27" s="123"/>
    </row>
    <row r="28" spans="3:62" s="119" customFormat="1" ht="3" customHeight="1" x14ac:dyDescent="0.2">
      <c r="C28" s="397"/>
      <c r="D28" s="397"/>
      <c r="E28" s="397"/>
      <c r="F28" s="397"/>
      <c r="G28" s="397"/>
      <c r="H28" s="397"/>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123"/>
      <c r="BI28" s="107"/>
      <c r="BJ28" s="123"/>
    </row>
    <row r="29" spans="3:62" s="119" customFormat="1" ht="16.5" hidden="1" customHeight="1" x14ac:dyDescent="0.2">
      <c r="C29" s="397"/>
      <c r="D29" s="397"/>
      <c r="E29" s="397"/>
      <c r="F29" s="397"/>
      <c r="G29" s="397"/>
      <c r="H29" s="397"/>
      <c r="I29" s="393"/>
      <c r="J29" s="393"/>
      <c r="K29" s="337"/>
      <c r="L29" s="404"/>
      <c r="M29" s="404"/>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123"/>
      <c r="BI29" s="125"/>
      <c r="BJ29" s="123"/>
    </row>
    <row r="30" spans="3:62" s="119" customFormat="1" ht="16.5" hidden="1" customHeight="1" x14ac:dyDescent="0.2">
      <c r="C30" s="406"/>
      <c r="D30" s="406"/>
      <c r="E30" s="406"/>
      <c r="F30" s="406"/>
      <c r="G30" s="406"/>
      <c r="H30" s="406"/>
      <c r="I30" s="406"/>
      <c r="J30" s="406"/>
      <c r="K30" s="406"/>
      <c r="L30" s="406"/>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8"/>
      <c r="AN30" s="393"/>
      <c r="AO30" s="393"/>
      <c r="AP30" s="393"/>
      <c r="AQ30" s="393"/>
      <c r="AR30" s="393"/>
      <c r="AS30" s="393"/>
      <c r="AT30" s="393"/>
      <c r="AU30" s="393"/>
      <c r="AV30" s="393"/>
      <c r="AW30" s="393"/>
      <c r="AX30" s="393"/>
      <c r="AY30" s="393"/>
      <c r="AZ30" s="393"/>
      <c r="BA30" s="393"/>
      <c r="BB30" s="393"/>
      <c r="BC30" s="393"/>
      <c r="BD30" s="393"/>
      <c r="BE30" s="393"/>
      <c r="BF30" s="393"/>
      <c r="BG30" s="393"/>
      <c r="BH30" s="123"/>
      <c r="BI30" s="125"/>
      <c r="BJ30" s="123"/>
    </row>
    <row r="31" spans="3:62" s="119" customFormat="1" ht="24" hidden="1" customHeight="1" x14ac:dyDescent="0.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393"/>
      <c r="BE31" s="393"/>
      <c r="BF31" s="393"/>
      <c r="BG31" s="393"/>
      <c r="BH31" s="123"/>
      <c r="BI31" s="125"/>
      <c r="BJ31" s="123"/>
    </row>
    <row r="32" spans="3:62" s="119" customFormat="1" ht="16.5" hidden="1" customHeight="1" x14ac:dyDescent="0.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393"/>
      <c r="BE32" s="393"/>
      <c r="BF32" s="393"/>
      <c r="BG32" s="393"/>
      <c r="BH32" s="123"/>
      <c r="BI32" s="125"/>
      <c r="BJ32" s="123"/>
    </row>
    <row r="33" spans="2:62" s="119" customFormat="1" ht="10.5" customHeight="1" x14ac:dyDescent="0.2">
      <c r="C33" s="397"/>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123"/>
      <c r="BI33" s="123"/>
      <c r="BJ33" s="123"/>
    </row>
    <row r="34" spans="2:62" ht="17.25" customHeight="1" x14ac:dyDescent="0.2"/>
    <row r="35" spans="2:62" ht="20.25" customHeight="1" x14ac:dyDescent="0.2">
      <c r="C35" s="493" t="s">
        <v>94</v>
      </c>
      <c r="D35" s="493"/>
      <c r="E35" s="493"/>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row>
    <row r="36" spans="2:62" s="119" customFormat="1" ht="20.25" customHeight="1" x14ac:dyDescent="0.2">
      <c r="C36" s="393"/>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126"/>
      <c r="BI36" s="126"/>
    </row>
    <row r="37" spans="2:62" s="119" customFormat="1" ht="56.25" customHeight="1" x14ac:dyDescent="0.2">
      <c r="C37" s="393"/>
      <c r="D37" s="409"/>
      <c r="E37" s="505" t="s">
        <v>116</v>
      </c>
      <c r="F37" s="505"/>
      <c r="G37" s="505"/>
      <c r="H37" s="505"/>
      <c r="I37" s="505"/>
      <c r="J37" s="505"/>
      <c r="K37" s="505"/>
      <c r="L37" s="505"/>
      <c r="M37" s="488" t="s">
        <v>38</v>
      </c>
      <c r="N37" s="488"/>
      <c r="O37" s="488"/>
      <c r="P37" s="488"/>
      <c r="Q37" s="488"/>
      <c r="R37" s="488"/>
      <c r="S37" s="488"/>
      <c r="T37" s="488"/>
      <c r="U37" s="488"/>
      <c r="V37" s="409"/>
      <c r="W37" s="410"/>
      <c r="X37" s="410"/>
      <c r="Y37" s="410"/>
      <c r="Z37" s="410"/>
      <c r="AA37" s="410"/>
      <c r="AB37" s="482" t="s">
        <v>117</v>
      </c>
      <c r="AC37" s="482"/>
      <c r="AD37" s="482"/>
      <c r="AE37" s="482"/>
      <c r="AF37" s="482"/>
      <c r="AG37" s="482"/>
      <c r="AH37" s="482"/>
      <c r="AI37" s="482"/>
      <c r="AJ37" s="482"/>
      <c r="AK37" s="482"/>
      <c r="AL37" s="482"/>
      <c r="AM37" s="506" t="s">
        <v>28</v>
      </c>
      <c r="AN37" s="506"/>
      <c r="AO37" s="506"/>
      <c r="AP37" s="506"/>
      <c r="AQ37" s="506"/>
      <c r="AR37" s="506"/>
      <c r="AS37" s="506"/>
      <c r="AT37" s="506"/>
      <c r="AU37" s="409"/>
      <c r="AV37" s="502" t="str">
        <f>+IF(AM37="Intéressement","La prime d'intéressement, versée en 2025 sur l'exercice fiscal 2024, est limitée à 75% du PASS 2024 (soit 34 776€)",IF(AM37="Participation","La prime de participation, versée en 2025 sur l'exercice fiscal 2024, est limitée à 75% du PASS 2024 (soit 34 766€).",IF(AM37="Prime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502"/>
      <c r="AX37" s="502"/>
      <c r="AY37" s="502"/>
      <c r="AZ37" s="502"/>
      <c r="BA37" s="502"/>
      <c r="BB37" s="502"/>
      <c r="BC37" s="502"/>
      <c r="BD37" s="502"/>
      <c r="BE37" s="502"/>
      <c r="BF37" s="502"/>
      <c r="BG37" s="502"/>
      <c r="BH37" s="126"/>
      <c r="BI37" s="126"/>
    </row>
    <row r="38" spans="2:62" s="119" customFormat="1" ht="13.5" customHeight="1" x14ac:dyDescent="0.2">
      <c r="C38" s="393"/>
      <c r="D38" s="409"/>
      <c r="E38" s="406"/>
      <c r="F38" s="406"/>
      <c r="G38" s="406"/>
      <c r="H38" s="406"/>
      <c r="I38" s="406"/>
      <c r="J38" s="406"/>
      <c r="K38" s="406"/>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126"/>
      <c r="BI38" s="126"/>
    </row>
    <row r="39" spans="2:62" ht="17.25" customHeight="1" x14ac:dyDescent="0.2">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row>
    <row r="40" spans="2:62" s="119" customFormat="1" ht="5.25" customHeight="1" x14ac:dyDescent="0.2">
      <c r="B40" s="12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123"/>
      <c r="AL40" s="123"/>
      <c r="AM40" s="123"/>
      <c r="AN40" s="393"/>
      <c r="AO40" s="393"/>
      <c r="AP40" s="393"/>
      <c r="AQ40" s="393"/>
      <c r="AR40" s="393"/>
      <c r="AS40" s="393"/>
      <c r="AT40" s="393"/>
      <c r="AU40" s="393"/>
      <c r="AV40" s="393"/>
      <c r="AW40" s="393"/>
      <c r="AX40" s="393"/>
      <c r="AY40" s="393"/>
      <c r="AZ40" s="393"/>
      <c r="BA40" s="393"/>
      <c r="BB40" s="393"/>
      <c r="BC40" s="393"/>
      <c r="BD40" s="393"/>
      <c r="BE40" s="393"/>
      <c r="BF40" s="393"/>
      <c r="BG40" s="393"/>
      <c r="BH40" s="127"/>
      <c r="BI40" s="127"/>
    </row>
    <row r="41" spans="2:62" s="119" customFormat="1" ht="20.25" customHeight="1" x14ac:dyDescent="0.2">
      <c r="B41" s="123"/>
      <c r="C41" s="500" t="s">
        <v>3</v>
      </c>
      <c r="D41" s="500"/>
      <c r="E41" s="500"/>
      <c r="F41" s="500"/>
      <c r="G41" s="500"/>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393"/>
      <c r="AK41" s="123"/>
      <c r="AL41" s="123"/>
      <c r="AM41" s="123"/>
      <c r="AN41" s="412"/>
      <c r="AO41" s="503" t="s">
        <v>7</v>
      </c>
      <c r="AP41" s="503"/>
      <c r="AQ41" s="503"/>
      <c r="AR41" s="503"/>
      <c r="AS41" s="503"/>
      <c r="AT41" s="503"/>
      <c r="AU41" s="503"/>
      <c r="AV41" s="503"/>
      <c r="AW41" s="503"/>
      <c r="AX41" s="503"/>
      <c r="AY41" s="503"/>
      <c r="AZ41" s="503"/>
      <c r="BA41" s="503"/>
      <c r="BB41" s="503"/>
      <c r="BC41" s="503"/>
      <c r="BD41" s="503"/>
      <c r="BE41" s="503"/>
      <c r="BF41" s="503"/>
      <c r="BG41" s="503"/>
      <c r="BH41" s="127"/>
      <c r="BI41" s="127"/>
    </row>
    <row r="42" spans="2:62" s="119" customFormat="1" ht="6.75" customHeight="1" x14ac:dyDescent="0.2">
      <c r="B42" s="12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123"/>
      <c r="AL42" s="123"/>
      <c r="AM42" s="123"/>
      <c r="AN42" s="393"/>
      <c r="AO42" s="397"/>
      <c r="AP42" s="397"/>
      <c r="AQ42" s="397"/>
      <c r="AR42" s="397"/>
      <c r="AS42" s="397"/>
      <c r="AT42" s="397"/>
      <c r="AU42" s="397"/>
      <c r="AV42" s="397"/>
      <c r="AW42" s="397"/>
      <c r="AX42" s="397"/>
      <c r="AY42" s="397"/>
      <c r="AZ42" s="397"/>
      <c r="BA42" s="397"/>
      <c r="BB42" s="397"/>
      <c r="BC42" s="397"/>
      <c r="BD42" s="397"/>
      <c r="BE42" s="397"/>
      <c r="BF42" s="397"/>
      <c r="BG42" s="397"/>
      <c r="BH42" s="127"/>
      <c r="BI42" s="128"/>
    </row>
    <row r="43" spans="2:62" s="119" customFormat="1" ht="16.5" customHeight="1" x14ac:dyDescent="0.2">
      <c r="B43" s="123"/>
      <c r="C43" s="397"/>
      <c r="D43" s="397"/>
      <c r="E43" s="397" t="s">
        <v>92</v>
      </c>
      <c r="F43" s="397"/>
      <c r="G43" s="411"/>
      <c r="H43" s="501"/>
      <c r="I43" s="488"/>
      <c r="J43" s="488"/>
      <c r="K43" s="488"/>
      <c r="L43" s="488"/>
      <c r="M43" s="488"/>
      <c r="N43" s="488"/>
      <c r="O43" s="488"/>
      <c r="P43" s="488"/>
      <c r="Q43" s="488"/>
      <c r="R43" s="488"/>
      <c r="S43" s="488"/>
      <c r="T43" s="393"/>
      <c r="U43" s="393"/>
      <c r="V43" s="393"/>
      <c r="W43" s="393"/>
      <c r="X43" s="393"/>
      <c r="Y43" s="393"/>
      <c r="Z43" s="393"/>
      <c r="AA43" s="393"/>
      <c r="AB43" s="393"/>
      <c r="AC43" s="393"/>
      <c r="AD43" s="393"/>
      <c r="AE43" s="393"/>
      <c r="AF43" s="393"/>
      <c r="AG43" s="393"/>
      <c r="AH43" s="393"/>
      <c r="AI43" s="393"/>
      <c r="AJ43" s="393"/>
      <c r="AK43" s="123"/>
      <c r="AL43" s="123"/>
      <c r="AM43" s="123"/>
      <c r="AN43" s="393"/>
      <c r="AO43" s="494"/>
      <c r="AP43" s="494"/>
      <c r="AQ43" s="494"/>
      <c r="AR43" s="494"/>
      <c r="AS43" s="494"/>
      <c r="AT43" s="494"/>
      <c r="AU43" s="494"/>
      <c r="AV43" s="494"/>
      <c r="AW43" s="494"/>
      <c r="AX43" s="494"/>
      <c r="AY43" s="494"/>
      <c r="AZ43" s="494"/>
      <c r="BA43" s="494"/>
      <c r="BB43" s="494"/>
      <c r="BC43" s="494"/>
      <c r="BD43" s="494"/>
      <c r="BE43" s="494"/>
      <c r="BF43" s="494"/>
      <c r="BG43" s="397"/>
      <c r="BH43" s="127"/>
      <c r="BI43" s="123"/>
    </row>
    <row r="44" spans="2:62" s="119" customFormat="1" ht="26.25" customHeight="1" x14ac:dyDescent="0.2">
      <c r="B44" s="12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123"/>
      <c r="AL44" s="123"/>
      <c r="AM44" s="123"/>
      <c r="AN44" s="393"/>
      <c r="AO44" s="494"/>
      <c r="AP44" s="494"/>
      <c r="AQ44" s="494"/>
      <c r="AR44" s="494"/>
      <c r="AS44" s="494"/>
      <c r="AT44" s="494"/>
      <c r="AU44" s="494"/>
      <c r="AV44" s="494"/>
      <c r="AW44" s="494"/>
      <c r="AX44" s="494"/>
      <c r="AY44" s="494"/>
      <c r="AZ44" s="494"/>
      <c r="BA44" s="494"/>
      <c r="BB44" s="494"/>
      <c r="BC44" s="494"/>
      <c r="BD44" s="494"/>
      <c r="BE44" s="494"/>
      <c r="BF44" s="494"/>
      <c r="BG44" s="397"/>
      <c r="BH44" s="127"/>
      <c r="BI44" s="123"/>
    </row>
    <row r="45" spans="2:62" s="119" customFormat="1" ht="9.75" customHeight="1" x14ac:dyDescent="0.2">
      <c r="B45" s="12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123"/>
      <c r="AL45" s="123"/>
      <c r="AM45" s="123"/>
      <c r="AN45" s="393"/>
      <c r="AO45" s="393"/>
      <c r="AP45" s="393"/>
      <c r="AQ45" s="393"/>
      <c r="AR45" s="393"/>
      <c r="AS45" s="393"/>
      <c r="AT45" s="393"/>
      <c r="AU45" s="393"/>
      <c r="AV45" s="393"/>
      <c r="AW45" s="393"/>
      <c r="AX45" s="393"/>
      <c r="AY45" s="393"/>
      <c r="AZ45" s="393"/>
      <c r="BA45" s="393"/>
      <c r="BB45" s="393"/>
      <c r="BC45" s="393"/>
      <c r="BD45" s="393"/>
      <c r="BE45" s="393"/>
      <c r="BF45" s="393"/>
      <c r="BG45" s="393"/>
      <c r="BH45" s="127"/>
      <c r="BI45" s="123"/>
    </row>
    <row r="48" spans="2:62" s="434" customFormat="1" ht="20.25" x14ac:dyDescent="0.3">
      <c r="B48" s="435" t="s">
        <v>182</v>
      </c>
    </row>
    <row r="49" spans="2:60" s="434" customFormat="1" ht="7.5" customHeight="1" thickBot="1" x14ac:dyDescent="0.3"/>
    <row r="50" spans="2:60" s="434" customFormat="1" ht="15" x14ac:dyDescent="0.25">
      <c r="B50" s="436"/>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8"/>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8"/>
    </row>
    <row r="51" spans="2:60" s="434" customFormat="1" ht="15.75" x14ac:dyDescent="0.25">
      <c r="B51" s="439"/>
      <c r="C51" s="413"/>
      <c r="D51" s="413"/>
      <c r="E51" s="413"/>
      <c r="F51" s="413"/>
      <c r="G51" s="413"/>
      <c r="H51" s="413"/>
      <c r="I51" s="413"/>
      <c r="J51" s="413"/>
      <c r="K51" s="413"/>
      <c r="L51" s="413"/>
      <c r="M51" s="413"/>
      <c r="N51" s="413"/>
      <c r="O51" s="413"/>
      <c r="P51" s="413"/>
      <c r="Q51" s="413"/>
      <c r="R51" s="507" t="s">
        <v>189</v>
      </c>
      <c r="S51" s="507"/>
      <c r="T51" s="507"/>
      <c r="U51" s="507"/>
      <c r="V51" s="507"/>
      <c r="W51" s="507"/>
      <c r="X51" s="507"/>
      <c r="Y51" s="507"/>
      <c r="Z51" s="507"/>
      <c r="AA51" s="507"/>
      <c r="AB51" s="413"/>
      <c r="AC51" s="413"/>
      <c r="AD51" s="413"/>
      <c r="AE51" s="413"/>
      <c r="AF51" s="413"/>
      <c r="AG51" s="413"/>
      <c r="AH51" s="413"/>
      <c r="AI51" s="413"/>
      <c r="AJ51" s="413"/>
      <c r="AK51" s="413"/>
      <c r="AL51" s="440"/>
      <c r="AM51" s="429"/>
      <c r="AN51" s="429"/>
      <c r="AO51" s="429"/>
      <c r="AP51" s="429"/>
      <c r="AQ51" s="429"/>
      <c r="AR51" s="429"/>
      <c r="AS51" s="429"/>
      <c r="AT51" s="429"/>
      <c r="AU51" s="429"/>
      <c r="AV51" s="508" t="s">
        <v>190</v>
      </c>
      <c r="AW51" s="508"/>
      <c r="AX51" s="508"/>
      <c r="AY51" s="508"/>
      <c r="AZ51" s="508"/>
      <c r="BA51" s="508"/>
      <c r="BB51" s="429"/>
      <c r="BC51" s="429"/>
      <c r="BD51" s="429"/>
      <c r="BE51" s="429"/>
      <c r="BF51" s="429"/>
      <c r="BG51" s="429"/>
      <c r="BH51" s="440"/>
    </row>
    <row r="52" spans="2:60" s="434" customFormat="1" ht="15" x14ac:dyDescent="0.25">
      <c r="B52" s="439"/>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40"/>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40"/>
    </row>
    <row r="53" spans="2:60" s="434" customFormat="1" ht="18.75" x14ac:dyDescent="0.3">
      <c r="B53" s="441"/>
      <c r="C53" s="414" t="s">
        <v>183</v>
      </c>
      <c r="D53" s="414"/>
      <c r="E53" s="414"/>
      <c r="F53" s="414"/>
      <c r="G53" s="414"/>
      <c r="H53" s="415"/>
      <c r="I53" s="415"/>
      <c r="J53" s="415"/>
      <c r="K53" s="413"/>
      <c r="L53" s="413"/>
      <c r="M53" s="413"/>
      <c r="N53" s="413"/>
      <c r="O53" s="413"/>
      <c r="P53" s="413"/>
      <c r="Q53" s="413"/>
      <c r="R53" s="509" t="s">
        <v>191</v>
      </c>
      <c r="S53" s="510"/>
      <c r="T53" s="510"/>
      <c r="U53" s="510"/>
      <c r="V53" s="510"/>
      <c r="W53" s="510"/>
      <c r="X53" s="510"/>
      <c r="Y53" s="510"/>
      <c r="Z53" s="510"/>
      <c r="AA53" s="511"/>
      <c r="AB53" s="413"/>
      <c r="AC53" s="413"/>
      <c r="AD53" s="454"/>
      <c r="AE53" s="454"/>
      <c r="AF53" s="457"/>
      <c r="AG53" s="458"/>
      <c r="AH53" s="459"/>
      <c r="AI53" s="457"/>
      <c r="AJ53" s="457"/>
      <c r="AK53" s="458"/>
      <c r="AL53" s="440"/>
      <c r="AM53" s="445"/>
      <c r="AN53" s="445"/>
      <c r="AO53" s="445"/>
      <c r="AP53" s="444" t="s">
        <v>183</v>
      </c>
      <c r="AQ53" s="429"/>
      <c r="AR53" s="429"/>
      <c r="AS53" s="429"/>
      <c r="AT53" s="429"/>
      <c r="AU53" s="429"/>
      <c r="AV53" s="512" t="s">
        <v>191</v>
      </c>
      <c r="AW53" s="513"/>
      <c r="AX53" s="513"/>
      <c r="AY53" s="513"/>
      <c r="AZ53" s="513"/>
      <c r="BA53" s="513"/>
      <c r="BB53" s="514"/>
      <c r="BC53" s="429"/>
      <c r="BD53" s="429"/>
      <c r="BE53" s="443"/>
      <c r="BF53" s="443"/>
      <c r="BG53" s="443"/>
      <c r="BH53" s="446"/>
    </row>
    <row r="54" spans="2:60" s="434" customFormat="1" ht="9.75" customHeight="1" x14ac:dyDescent="0.3">
      <c r="B54" s="441"/>
      <c r="C54" s="414"/>
      <c r="D54" s="414"/>
      <c r="E54" s="414"/>
      <c r="F54" s="414"/>
      <c r="G54" s="414"/>
      <c r="H54" s="415"/>
      <c r="I54" s="415"/>
      <c r="J54" s="415"/>
      <c r="K54" s="413"/>
      <c r="L54" s="413"/>
      <c r="M54" s="413"/>
      <c r="N54" s="413"/>
      <c r="O54" s="413"/>
      <c r="P54" s="413"/>
      <c r="Q54" s="413"/>
      <c r="R54" s="415"/>
      <c r="S54" s="415"/>
      <c r="T54" s="415"/>
      <c r="U54" s="415"/>
      <c r="V54" s="415"/>
      <c r="W54" s="415"/>
      <c r="X54" s="415"/>
      <c r="Y54" s="413"/>
      <c r="Z54" s="413"/>
      <c r="AA54" s="413"/>
      <c r="AB54" s="413"/>
      <c r="AC54" s="413"/>
      <c r="AD54" s="413"/>
      <c r="AE54" s="413"/>
      <c r="AF54" s="459"/>
      <c r="AG54" s="458"/>
      <c r="AH54" s="460"/>
      <c r="AI54" s="460"/>
      <c r="AJ54" s="457"/>
      <c r="AK54" s="458"/>
      <c r="AL54" s="440"/>
      <c r="AM54" s="445"/>
      <c r="AN54" s="445"/>
      <c r="AO54" s="445"/>
      <c r="AP54" s="445"/>
      <c r="AQ54" s="429"/>
      <c r="AR54" s="429"/>
      <c r="AS54" s="429"/>
      <c r="AT54" s="429"/>
      <c r="AU54" s="429"/>
      <c r="AV54" s="442"/>
      <c r="AW54" s="442"/>
      <c r="AX54" s="442"/>
      <c r="AY54" s="442"/>
      <c r="AZ54" s="442"/>
      <c r="BA54" s="442"/>
      <c r="BB54" s="447"/>
      <c r="BC54" s="447"/>
      <c r="BD54" s="447"/>
      <c r="BE54" s="447"/>
      <c r="BF54" s="447"/>
      <c r="BG54" s="429"/>
      <c r="BH54" s="440"/>
    </row>
    <row r="55" spans="2:60" s="434" customFormat="1" ht="21" customHeight="1" x14ac:dyDescent="0.25">
      <c r="B55" s="448"/>
      <c r="C55" s="414" t="s">
        <v>192</v>
      </c>
      <c r="D55" s="414"/>
      <c r="E55" s="414"/>
      <c r="F55" s="414"/>
      <c r="G55" s="414"/>
      <c r="H55" s="415"/>
      <c r="I55" s="415"/>
      <c r="J55" s="415"/>
      <c r="K55" s="413"/>
      <c r="L55" s="413"/>
      <c r="M55" s="413"/>
      <c r="N55" s="413"/>
      <c r="O55" s="413"/>
      <c r="P55" s="413"/>
      <c r="Q55" s="413"/>
      <c r="R55" s="479">
        <v>0</v>
      </c>
      <c r="S55" s="480"/>
      <c r="T55" s="480"/>
      <c r="U55" s="480"/>
      <c r="V55" s="480"/>
      <c r="W55" s="480"/>
      <c r="X55" s="480"/>
      <c r="Y55" s="480"/>
      <c r="Z55" s="480"/>
      <c r="AA55" s="481"/>
      <c r="AB55" s="413"/>
      <c r="AC55" s="413"/>
      <c r="AD55" s="449"/>
      <c r="AE55" s="449"/>
      <c r="AF55" s="457"/>
      <c r="AG55" s="458"/>
      <c r="AH55" s="459"/>
      <c r="AI55" s="460"/>
      <c r="AJ55" s="460"/>
      <c r="AK55" s="460"/>
      <c r="AL55" s="440"/>
      <c r="AM55" s="445"/>
      <c r="AN55" s="445"/>
      <c r="AO55" s="445"/>
      <c r="AP55" s="444" t="s">
        <v>193</v>
      </c>
      <c r="AQ55" s="429"/>
      <c r="AR55" s="429"/>
      <c r="AS55" s="429"/>
      <c r="AT55" s="449"/>
      <c r="AU55" s="449"/>
      <c r="AV55" s="479">
        <v>0</v>
      </c>
      <c r="AW55" s="480"/>
      <c r="AX55" s="480"/>
      <c r="AY55" s="480"/>
      <c r="AZ55" s="480"/>
      <c r="BA55" s="480"/>
      <c r="BB55" s="481"/>
      <c r="BC55" s="449"/>
      <c r="BD55" s="449"/>
      <c r="BE55" s="449"/>
      <c r="BF55" s="449"/>
      <c r="BG55" s="449"/>
      <c r="BH55" s="440"/>
    </row>
    <row r="56" spans="2:60" s="434" customFormat="1" ht="15.75" thickBot="1" x14ac:dyDescent="0.3">
      <c r="B56" s="448"/>
      <c r="C56" s="414"/>
      <c r="D56" s="414"/>
      <c r="E56" s="414"/>
      <c r="F56" s="414"/>
      <c r="G56" s="414"/>
      <c r="H56" s="415"/>
      <c r="I56" s="415"/>
      <c r="J56" s="415"/>
      <c r="K56" s="413"/>
      <c r="L56" s="413"/>
      <c r="M56" s="413"/>
      <c r="N56" s="413"/>
      <c r="O56" s="413"/>
      <c r="P56" s="413"/>
      <c r="Q56" s="413"/>
      <c r="R56" s="415"/>
      <c r="S56" s="415"/>
      <c r="T56" s="415"/>
      <c r="U56" s="415"/>
      <c r="V56" s="415"/>
      <c r="W56" s="415"/>
      <c r="X56" s="415"/>
      <c r="Y56" s="413"/>
      <c r="Z56" s="413"/>
      <c r="AA56" s="413"/>
      <c r="AB56" s="413"/>
      <c r="AC56" s="413"/>
      <c r="AD56" s="455"/>
      <c r="AE56" s="455"/>
      <c r="AF56" s="461"/>
      <c r="AG56" s="458"/>
      <c r="AH56" s="460"/>
      <c r="AI56" s="460"/>
      <c r="AJ56" s="457"/>
      <c r="AK56" s="458"/>
      <c r="AL56" s="440"/>
      <c r="AM56" s="445"/>
      <c r="AN56" s="445"/>
      <c r="AO56" s="445"/>
      <c r="AP56" s="445"/>
      <c r="AQ56" s="429"/>
      <c r="AR56" s="429"/>
      <c r="AS56" s="429"/>
      <c r="AT56" s="429"/>
      <c r="AU56" s="429"/>
      <c r="AV56" s="442"/>
      <c r="AW56" s="442"/>
      <c r="AX56" s="442"/>
      <c r="AY56" s="442"/>
      <c r="AZ56" s="442"/>
      <c r="BA56" s="442"/>
      <c r="BB56" s="429"/>
      <c r="BC56" s="449"/>
      <c r="BD56" s="429"/>
      <c r="BE56" s="429"/>
      <c r="BF56" s="429"/>
      <c r="BG56" s="429"/>
      <c r="BH56" s="440"/>
    </row>
    <row r="57" spans="2:60" s="434" customFormat="1" ht="45.75" customHeight="1" thickBot="1" x14ac:dyDescent="0.3">
      <c r="B57" s="448"/>
      <c r="C57" s="471" t="s">
        <v>194</v>
      </c>
      <c r="D57" s="471"/>
      <c r="E57" s="471"/>
      <c r="F57" s="471"/>
      <c r="G57" s="471"/>
      <c r="H57" s="471"/>
      <c r="I57" s="471"/>
      <c r="J57" s="471"/>
      <c r="K57" s="471"/>
      <c r="L57" s="471"/>
      <c r="M57" s="471"/>
      <c r="N57" s="471"/>
      <c r="O57" s="471"/>
      <c r="P57" s="413"/>
      <c r="Q57" s="413"/>
      <c r="R57" s="472">
        <f>IF(R53="- de 50 salariés",R55,R55-R55*(1-1.75%)*9.7%)</f>
        <v>0</v>
      </c>
      <c r="S57" s="473"/>
      <c r="T57" s="473"/>
      <c r="U57" s="473"/>
      <c r="V57" s="473"/>
      <c r="W57" s="473"/>
      <c r="X57" s="473"/>
      <c r="Y57" s="473"/>
      <c r="Z57" s="473"/>
      <c r="AA57" s="474"/>
      <c r="AB57" s="413"/>
      <c r="AC57" s="413"/>
      <c r="AD57" s="449"/>
      <c r="AE57" s="449"/>
      <c r="AF57" s="462"/>
      <c r="AG57" s="462"/>
      <c r="AH57" s="462"/>
      <c r="AI57" s="462"/>
      <c r="AJ57" s="462"/>
      <c r="AK57" s="462"/>
      <c r="AL57" s="440"/>
      <c r="AM57" s="456"/>
      <c r="AN57" s="456"/>
      <c r="AO57" s="456"/>
      <c r="AP57" s="475" t="s">
        <v>195</v>
      </c>
      <c r="AQ57" s="475"/>
      <c r="AR57" s="475"/>
      <c r="AS57" s="475"/>
      <c r="AT57" s="475"/>
      <c r="AU57" s="429"/>
      <c r="AV57" s="472">
        <f>IF(AV53="- de 50 salariés",AV55,AV55/(1-(9.7%*98.25%)))</f>
        <v>0</v>
      </c>
      <c r="AW57" s="473"/>
      <c r="AX57" s="473"/>
      <c r="AY57" s="473"/>
      <c r="AZ57" s="473"/>
      <c r="BA57" s="473"/>
      <c r="BB57" s="474"/>
      <c r="BC57" s="449"/>
      <c r="BD57" s="449"/>
      <c r="BE57" s="449"/>
      <c r="BF57" s="449"/>
      <c r="BG57" s="449"/>
      <c r="BH57" s="440"/>
    </row>
    <row r="58" spans="2:60" s="434" customFormat="1" ht="15.75" thickBot="1" x14ac:dyDescent="0.3">
      <c r="B58" s="448"/>
      <c r="C58" s="457"/>
      <c r="D58" s="457"/>
      <c r="E58" s="457"/>
      <c r="F58" s="457"/>
      <c r="G58" s="457"/>
      <c r="H58" s="415"/>
      <c r="I58" s="415"/>
      <c r="J58" s="415"/>
      <c r="K58" s="413"/>
      <c r="L58" s="413"/>
      <c r="M58" s="413"/>
      <c r="N58" s="413"/>
      <c r="O58" s="413"/>
      <c r="P58" s="413"/>
      <c r="Q58" s="413"/>
      <c r="R58" s="415"/>
      <c r="S58" s="415"/>
      <c r="T58" s="415"/>
      <c r="U58" s="415"/>
      <c r="V58" s="415"/>
      <c r="W58" s="415"/>
      <c r="X58" s="415"/>
      <c r="Y58" s="413"/>
      <c r="Z58" s="413"/>
      <c r="AA58" s="413"/>
      <c r="AB58" s="413"/>
      <c r="AC58" s="413"/>
      <c r="AD58" s="413"/>
      <c r="AE58" s="413"/>
      <c r="AF58" s="459"/>
      <c r="AG58" s="458"/>
      <c r="AH58" s="463"/>
      <c r="AI58" s="463"/>
      <c r="AJ58" s="464"/>
      <c r="AK58" s="458"/>
      <c r="AL58" s="440"/>
      <c r="AM58" s="445"/>
      <c r="AN58" s="445"/>
      <c r="AO58" s="445"/>
      <c r="AP58" s="445"/>
      <c r="AQ58" s="429"/>
      <c r="AR58" s="429"/>
      <c r="AS58" s="429"/>
      <c r="AT58" s="429"/>
      <c r="AU58" s="429"/>
      <c r="AV58" s="442"/>
      <c r="AW58" s="442"/>
      <c r="AX58" s="442"/>
      <c r="AY58" s="442"/>
      <c r="AZ58" s="442"/>
      <c r="BA58" s="442"/>
      <c r="BB58" s="429"/>
      <c r="BC58" s="449"/>
      <c r="BD58" s="449"/>
      <c r="BE58" s="449"/>
      <c r="BF58" s="429"/>
      <c r="BG58" s="429"/>
      <c r="BH58" s="440"/>
    </row>
    <row r="59" spans="2:60" s="434" customFormat="1" ht="43.5" customHeight="1" thickBot="1" x14ac:dyDescent="0.3">
      <c r="B59" s="448"/>
      <c r="C59" s="470" t="s">
        <v>196</v>
      </c>
      <c r="D59" s="470"/>
      <c r="E59" s="470"/>
      <c r="F59" s="470"/>
      <c r="G59" s="470"/>
      <c r="H59" s="470"/>
      <c r="I59" s="470"/>
      <c r="J59" s="470"/>
      <c r="K59" s="470"/>
      <c r="L59" s="470"/>
      <c r="M59" s="470"/>
      <c r="N59" s="470"/>
      <c r="O59" s="470"/>
      <c r="P59" s="413"/>
      <c r="Q59" s="413"/>
      <c r="R59" s="472">
        <f>IF(R53="- de 50 salariés",R55-(R55*9.7%*98.25%),R55-(R55*9.7%*98.25%))</f>
        <v>0</v>
      </c>
      <c r="S59" s="473"/>
      <c r="T59" s="473"/>
      <c r="U59" s="473"/>
      <c r="V59" s="473"/>
      <c r="W59" s="473"/>
      <c r="X59" s="473"/>
      <c r="Y59" s="473"/>
      <c r="Z59" s="473"/>
      <c r="AA59" s="474"/>
      <c r="AB59" s="413"/>
      <c r="AC59" s="413"/>
      <c r="AD59" s="413"/>
      <c r="AE59" s="413"/>
      <c r="AF59" s="462"/>
      <c r="AG59" s="462"/>
      <c r="AH59" s="462"/>
      <c r="AI59" s="462"/>
      <c r="AJ59" s="462"/>
      <c r="AK59" s="462"/>
      <c r="AL59" s="440"/>
      <c r="AM59" s="456"/>
      <c r="AN59" s="456"/>
      <c r="AO59" s="456"/>
      <c r="AP59" s="475" t="s">
        <v>197</v>
      </c>
      <c r="AQ59" s="475"/>
      <c r="AR59" s="475"/>
      <c r="AS59" s="475"/>
      <c r="AT59" s="475"/>
      <c r="AU59" s="429"/>
      <c r="AV59" s="472">
        <f>IF(AV53= "- de 50 salariés",AV55/(1-(9.7%*98.25%)),AV55/(1-(9.7%*98.25%)))</f>
        <v>0</v>
      </c>
      <c r="AW59" s="473"/>
      <c r="AX59" s="473"/>
      <c r="AY59" s="473"/>
      <c r="AZ59" s="473"/>
      <c r="BA59" s="473"/>
      <c r="BB59" s="474"/>
      <c r="BC59" s="449"/>
      <c r="BD59" s="449"/>
      <c r="BE59" s="449"/>
      <c r="BF59" s="429"/>
      <c r="BG59" s="429"/>
      <c r="BH59" s="440"/>
    </row>
    <row r="60" spans="2:60" s="434" customFormat="1" ht="15" x14ac:dyDescent="0.25">
      <c r="B60" s="448"/>
      <c r="C60" s="415"/>
      <c r="D60" s="415"/>
      <c r="E60" s="415"/>
      <c r="F60" s="415"/>
      <c r="G60" s="415"/>
      <c r="H60" s="415"/>
      <c r="I60" s="415"/>
      <c r="J60" s="415"/>
      <c r="K60" s="413"/>
      <c r="L60" s="413"/>
      <c r="M60" s="413"/>
      <c r="N60" s="413"/>
      <c r="O60" s="413"/>
      <c r="P60" s="413"/>
      <c r="Q60" s="413"/>
      <c r="R60" s="415"/>
      <c r="S60" s="415"/>
      <c r="T60" s="415"/>
      <c r="U60" s="415"/>
      <c r="V60" s="415"/>
      <c r="W60" s="415"/>
      <c r="X60" s="415"/>
      <c r="Y60" s="413"/>
      <c r="Z60" s="413"/>
      <c r="AA60" s="413"/>
      <c r="AB60" s="413"/>
      <c r="AC60" s="413"/>
      <c r="AD60" s="413"/>
      <c r="AE60" s="413"/>
      <c r="AF60" s="413"/>
      <c r="AG60" s="415"/>
      <c r="AH60" s="415"/>
      <c r="AI60" s="415"/>
      <c r="AJ60" s="415"/>
      <c r="AK60" s="415"/>
      <c r="AL60" s="440"/>
      <c r="AM60" s="429"/>
      <c r="AN60" s="429"/>
      <c r="AO60" s="429"/>
      <c r="AP60" s="442"/>
      <c r="AQ60" s="442"/>
      <c r="AR60" s="442"/>
      <c r="AS60" s="442"/>
      <c r="AT60" s="442"/>
      <c r="AU60" s="442"/>
      <c r="AV60" s="442"/>
      <c r="AW60" s="429"/>
      <c r="AX60" s="429"/>
      <c r="AY60" s="429"/>
      <c r="AZ60" s="429"/>
      <c r="BA60" s="429"/>
      <c r="BB60" s="429"/>
      <c r="BC60" s="429"/>
      <c r="BD60" s="429"/>
      <c r="BE60" s="429"/>
      <c r="BF60" s="429"/>
      <c r="BG60" s="429"/>
      <c r="BH60" s="440"/>
    </row>
    <row r="61" spans="2:60" s="434" customFormat="1" ht="5.25" customHeight="1" thickBot="1" x14ac:dyDescent="0.3">
      <c r="B61" s="450"/>
      <c r="C61" s="451"/>
      <c r="D61" s="451"/>
      <c r="E61" s="451"/>
      <c r="F61" s="451"/>
      <c r="G61" s="451"/>
      <c r="H61" s="451"/>
      <c r="I61" s="451"/>
      <c r="J61" s="451"/>
      <c r="K61" s="451"/>
      <c r="L61" s="451"/>
      <c r="M61" s="451"/>
      <c r="N61" s="451"/>
      <c r="O61" s="451"/>
      <c r="P61" s="451"/>
      <c r="Q61" s="451"/>
      <c r="R61" s="452"/>
      <c r="S61" s="452"/>
      <c r="T61" s="452"/>
      <c r="U61" s="452"/>
      <c r="V61" s="452"/>
      <c r="W61" s="452"/>
      <c r="X61" s="452"/>
      <c r="Y61" s="452"/>
      <c r="Z61" s="452"/>
      <c r="AA61" s="452"/>
      <c r="AB61" s="452"/>
      <c r="AC61" s="452"/>
      <c r="AD61" s="452"/>
      <c r="AE61" s="452"/>
      <c r="AF61" s="452"/>
      <c r="AG61" s="452"/>
      <c r="AH61" s="452"/>
      <c r="AI61" s="452"/>
      <c r="AJ61" s="452"/>
      <c r="AK61" s="451"/>
      <c r="AL61" s="465"/>
      <c r="AM61" s="451"/>
      <c r="AN61" s="451"/>
      <c r="AO61" s="451"/>
      <c r="AP61" s="451"/>
      <c r="AQ61" s="451"/>
      <c r="AR61" s="451"/>
      <c r="AS61" s="451"/>
      <c r="AT61" s="451"/>
      <c r="AU61" s="451"/>
      <c r="AV61" s="451"/>
      <c r="AW61" s="452"/>
      <c r="AX61" s="452"/>
      <c r="AY61" s="452"/>
      <c r="AZ61" s="452"/>
      <c r="BA61" s="452"/>
      <c r="BB61" s="452"/>
      <c r="BC61" s="452"/>
      <c r="BD61" s="452"/>
      <c r="BE61" s="452"/>
      <c r="BF61" s="452"/>
      <c r="BG61" s="452"/>
      <c r="BH61" s="453"/>
    </row>
    <row r="62" spans="2:60" s="434" customFormat="1" ht="15" x14ac:dyDescent="0.25">
      <c r="B62" s="476" t="s">
        <v>198</v>
      </c>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U62" s="477"/>
      <c r="AV62" s="477"/>
      <c r="AW62" s="477"/>
      <c r="AX62" s="477"/>
      <c r="AY62" s="477"/>
      <c r="AZ62" s="477"/>
      <c r="BA62" s="477"/>
      <c r="BB62" s="477"/>
      <c r="BC62" s="477"/>
      <c r="BD62" s="477"/>
      <c r="BE62" s="477"/>
      <c r="BF62" s="477"/>
      <c r="BG62" s="477"/>
      <c r="BH62" s="478"/>
    </row>
    <row r="63" spans="2:60" s="434" customFormat="1" ht="11.25" customHeight="1" x14ac:dyDescent="0.25">
      <c r="B63" s="476"/>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8"/>
    </row>
    <row r="64" spans="2:60" s="434" customFormat="1" ht="40.5" customHeight="1" thickBot="1" x14ac:dyDescent="0.3">
      <c r="B64" s="467" t="s">
        <v>199</v>
      </c>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9"/>
    </row>
    <row r="65" spans="2:2" s="434" customFormat="1" ht="15" x14ac:dyDescent="0.25"/>
    <row r="66" spans="2:2" hidden="1" x14ac:dyDescent="0.2">
      <c r="B66" s="466" t="s">
        <v>191</v>
      </c>
    </row>
    <row r="67" spans="2:2" hidden="1" x14ac:dyDescent="0.2">
      <c r="B67" s="466" t="s">
        <v>200</v>
      </c>
    </row>
  </sheetData>
  <sheetProtection algorithmName="SHA-512" hashValue="lNPCcuCw1dQn7cxdvfW0nj7o/NPp3SQY5aYlGG35FQ4yq4mLfYBEwbW9GyRLs/fp6Sl6fTsHjkxhax8NWfSQMQ==" saltValue="S+3+hidR287rjcFHcrXduA=="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0">
    <mergeCell ref="R55:AA55"/>
    <mergeCell ref="AB37:AL37"/>
    <mergeCell ref="R51:AA51"/>
    <mergeCell ref="AV51:BA51"/>
    <mergeCell ref="R53:AA53"/>
    <mergeCell ref="AV53:BB53"/>
    <mergeCell ref="C1:AZ5"/>
    <mergeCell ref="BA1:BG5"/>
    <mergeCell ref="C6:BG6"/>
    <mergeCell ref="AK9:AY9"/>
    <mergeCell ref="C7:BG7"/>
    <mergeCell ref="BA9:BF9"/>
    <mergeCell ref="L9:T9"/>
    <mergeCell ref="AA15:AL15"/>
    <mergeCell ref="AC22:AI22"/>
    <mergeCell ref="C9:K9"/>
    <mergeCell ref="L13:T13"/>
    <mergeCell ref="L15:Z15"/>
    <mergeCell ref="C11:J11"/>
    <mergeCell ref="C13:J13"/>
    <mergeCell ref="L11:BF11"/>
    <mergeCell ref="X13:BF13"/>
    <mergeCell ref="AM15:BF15"/>
    <mergeCell ref="C18:BG18"/>
    <mergeCell ref="AV55:BB55"/>
    <mergeCell ref="C19:BG20"/>
    <mergeCell ref="Q22:T22"/>
    <mergeCell ref="Q26:T26"/>
    <mergeCell ref="AC26:AI26"/>
    <mergeCell ref="C31:BC32"/>
    <mergeCell ref="C35:BG35"/>
    <mergeCell ref="AO43:BF44"/>
    <mergeCell ref="H41:AI41"/>
    <mergeCell ref="C41:G41"/>
    <mergeCell ref="H43:S43"/>
    <mergeCell ref="AV37:BG37"/>
    <mergeCell ref="AO41:BG41"/>
    <mergeCell ref="E37:L37"/>
    <mergeCell ref="AM37:AT37"/>
    <mergeCell ref="M37:U37"/>
    <mergeCell ref="B64:BH64"/>
    <mergeCell ref="C59:O59"/>
    <mergeCell ref="C57:O57"/>
    <mergeCell ref="AV57:BB57"/>
    <mergeCell ref="AV59:BB59"/>
    <mergeCell ref="AP57:AT57"/>
    <mergeCell ref="AP59:AT59"/>
    <mergeCell ref="R59:AA59"/>
    <mergeCell ref="B62:BH63"/>
    <mergeCell ref="R57:AA57"/>
  </mergeCells>
  <conditionalFormatting sqref="R66:AB70 R40:T47 U40:U43 V40:X47 Y45:Y47 Y40:Y43 Z40:Z47 AB40:AB47 AA40:AA43 AA45:AA47">
    <cfRule type="expression" priority="2">
      <formula>AM49="Abondement unilatéral"</formula>
    </cfRule>
  </conditionalFormatting>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4:U47 AA44">
    <cfRule type="expression" priority="40">
      <formula>#REF!="Abondement unilatéral"</formula>
    </cfRule>
  </conditionalFormatting>
  <conditionalFormatting sqref="Y44">
    <cfRule type="expression" priority="42">
      <formula>AV53="Abondement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$B$66:$B$67</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XRoAaLvqDueqqau/R9qUMSRnS0cWi3+eW59anJSgvbT76PUEnpAe7SuoGGXBwX+r7maUWgfld+m3B2/s0CK0Vg==" saltValue="19OZJKGZUJnRdXP4ofHVzg=="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6C27B3A3-A1FB-4277-BC12-E2811FC033D6}"/>
    <dataValidation allowBlank="1" showErrorMessage="1" promptTitle="Optiion gestion pilotée du PERCO" sqref="AW91 AW101 AW87:AW89 AW93:AW94" xr:uid="{C7E4AB21-C125-46B5-926C-5C5B67E1A1F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D196FF03-184D-45D0-818D-750557C0F3E9}"/>
    <dataValidation allowBlank="1" showInputMessage="1" showErrorMessage="1" sqref="AW13:IA13 AK19 AN19:AW19 Z28:IA28 AU14" xr:uid="{0592D6A8-9161-4701-8FAA-FE8D3E9D9251}"/>
    <dataValidation allowBlank="1" showInputMessage="1" showErrorMessage="1" promptTitle="Numéro sécurité sociale" prompt="Données obligatoires" sqref="AA6 AA23" xr:uid="{16C82D82-D3B8-46D6-B7E0-E2DB00238C1F}"/>
    <dataValidation allowBlank="1" showInputMessage="1" showErrorMessage="1" prompt="Merci d'indiquer vos noms et prénoms en majuscules" sqref="Z10 Z7:Z8" xr:uid="{5DD45D18-E7FF-4390-8A5E-06CCB439D0C7}"/>
    <dataValidation errorStyle="information" allowBlank="1" showInputMessage="1" showErrorMessage="1" error="Données non valides" sqref="AH13:AV13" xr:uid="{DAEA791A-1DE9-4F81-804F-BE5CD7432E37}"/>
    <dataValidation type="textLength" allowBlank="1" showInputMessage="1" showErrorMessage="1" prompt="Compris en 13 et 15 caractères (la clé n'est pas obligatoire)_x000a_" sqref="M7:Y7" xr:uid="{BC81C957-1FB3-4174-8F10-7D38C5EE360D}">
      <formula1>13</formula1>
      <formula2>15</formula2>
    </dataValidation>
    <dataValidation type="list" allowBlank="1" showInputMessage="1" showErrorMessage="1" sqref="C102" xr:uid="{830502F4-C248-433A-98CC-85088CA3F7B6}">
      <formula1>$R$144:$R$145</formula1>
    </dataValidation>
    <dataValidation type="list" allowBlank="1" showInputMessage="1" showErrorMessage="1" sqref="M15:Y15" xr:uid="{988EFF64-6B9C-400E-99C3-0228EB75CFCA}">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C754C3C7-D5FC-4ABD-950D-CD20F50B9C09}">
      <formula1>$Q$137:$Q$138</formula1>
    </dataValidation>
  </dataValidations>
  <hyperlinks>
    <hyperlink ref="AP82:AW85" location="'Modalités de versement'!A1" display="Plus d'information &gt;" xr:uid="{7A2B2F41-56B8-4527-A097-DF61F89DBAC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C4E8DF-9C16-415E-B72E-0AC99A0FC15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0B4456-A5D0-42E6-A2DC-397DEB25B4D6}">
          <x14:formula1>
            <xm:f>Données!$C$16:$C$19</xm:f>
          </x14:formula1>
          <xm:sqref>AN38</xm:sqref>
        </x14:dataValidation>
        <x14:dataValidation type="list" allowBlank="1" showInputMessage="1" showErrorMessage="1" xr:uid="{D203475D-7DC5-4CD1-A701-368805347D2A}">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MvpJn3cCHX6O/Xi71n2T4a7mI5GKQwQF6hTnkrBSVDsu70W/gEb9YraatoZO7JCelmxdRtFJ8v7MK89HlBVQag==" saltValue="/egipmEEUVW/0jsBnhcMD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AC04598E-3357-4FFB-886E-71AEA3382B21}"/>
    <dataValidation allowBlank="1" showErrorMessage="1" promptTitle="Optiion gestion pilotée du PERCO" sqref="AW91 AW101 AW87:AW89 AW93:AW94" xr:uid="{535E542A-A89B-4054-B1C9-8F92BD8BC8F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2A86F03F-E090-4E1C-B5E7-2BE6F0A07BFF}"/>
    <dataValidation allowBlank="1" showInputMessage="1" showErrorMessage="1" sqref="AW13:IA13 AK19 AN19:AW19 Z28:IA28 AU14" xr:uid="{7DD8D4B0-8480-4BC5-A0E8-183FEFB68831}"/>
    <dataValidation allowBlank="1" showInputMessage="1" showErrorMessage="1" promptTitle="Numéro sécurité sociale" prompt="Données obligatoires" sqref="AA6 AA23" xr:uid="{5AB58AAE-1F3D-405C-818F-8C28D697E3F5}"/>
    <dataValidation allowBlank="1" showInputMessage="1" showErrorMessage="1" prompt="Merci d'indiquer vos noms et prénoms en majuscules" sqref="Z10 Z7:Z8" xr:uid="{CC5954C9-A03D-4AB4-8B02-3831C039EA8D}"/>
    <dataValidation errorStyle="information" allowBlank="1" showInputMessage="1" showErrorMessage="1" error="Données non valides" sqref="AH13:AV13" xr:uid="{9730D59F-2177-41EE-AE1A-99C9FF2BA7B2}"/>
    <dataValidation type="textLength" allowBlank="1" showInputMessage="1" showErrorMessage="1" prompt="Compris en 13 et 15 caractères (la clé n'est pas obligatoire)_x000a_" sqref="M7:Y7" xr:uid="{4AF39073-2FD6-46AE-B74F-D9C4573A2587}">
      <formula1>13</formula1>
      <formula2>15</formula2>
    </dataValidation>
    <dataValidation type="list" allowBlank="1" showInputMessage="1" showErrorMessage="1" sqref="C102" xr:uid="{E1611CCC-1C5A-4ED9-881C-FD18AEF8F696}">
      <formula1>$R$144:$R$145</formula1>
    </dataValidation>
    <dataValidation type="list" allowBlank="1" showInputMessage="1" showErrorMessage="1" sqref="M15:Y15" xr:uid="{A8D9B4CC-6E8F-4DF0-B578-02A7D6D96FEB}">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1FA1972-A534-4395-9EAA-E9C1E5FB76A8}">
      <formula1>$Q$137:$Q$138</formula1>
    </dataValidation>
  </dataValidations>
  <hyperlinks>
    <hyperlink ref="AP82:AW85" location="'Modalités de versement'!A1" display="Plus d'information &gt;" xr:uid="{184ED45E-D3E1-40FC-8D10-83B618924BB2}"/>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6C8392A-E960-42DC-B0C8-005F518F68A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9BCA18-F65E-47D8-9F9F-8D18C768E4D2}">
          <x14:formula1>
            <xm:f>Données!$C$16:$C$19</xm:f>
          </x14:formula1>
          <xm:sqref>AN38</xm:sqref>
        </x14:dataValidation>
        <x14:dataValidation type="list" allowBlank="1" showInputMessage="1" showErrorMessage="1" xr:uid="{8F5D6EAE-5A12-4143-8594-1B7B51F29E7B}">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K72" sqref="K72"/>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2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2" width="11.85546875" style="1" hidden="1" customWidth="1"/>
    <col min="23"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43" t="s">
        <v>161</v>
      </c>
      <c r="B1" s="643"/>
      <c r="C1" s="643"/>
      <c r="D1" s="643"/>
      <c r="E1" s="643"/>
      <c r="F1" s="643"/>
      <c r="G1" s="643"/>
      <c r="H1" s="643"/>
      <c r="I1" s="643"/>
      <c r="J1" s="643"/>
      <c r="K1" s="643"/>
      <c r="L1" s="643"/>
      <c r="M1" s="643"/>
      <c r="N1" s="643"/>
      <c r="O1" s="643"/>
      <c r="P1" s="643"/>
      <c r="Q1" s="66"/>
    </row>
    <row r="2" spans="1:18" ht="12.75" customHeight="1" x14ac:dyDescent="0.25">
      <c r="A2" s="643"/>
      <c r="B2" s="643"/>
      <c r="C2" s="643"/>
      <c r="D2" s="643"/>
      <c r="E2" s="643"/>
      <c r="F2" s="643"/>
      <c r="G2" s="643"/>
      <c r="H2" s="643"/>
      <c r="I2" s="643"/>
      <c r="J2" s="643"/>
      <c r="K2" s="643"/>
      <c r="L2" s="643"/>
      <c r="M2" s="643"/>
      <c r="N2" s="643"/>
      <c r="O2" s="643"/>
      <c r="P2" s="643"/>
      <c r="Q2" s="66"/>
    </row>
    <row r="3" spans="1:18" ht="12.75" customHeight="1" x14ac:dyDescent="0.25">
      <c r="A3" s="643"/>
      <c r="B3" s="643"/>
      <c r="C3" s="643"/>
      <c r="D3" s="643"/>
      <c r="E3" s="643"/>
      <c r="F3" s="643"/>
      <c r="G3" s="643"/>
      <c r="H3" s="643"/>
      <c r="I3" s="643"/>
      <c r="J3" s="643"/>
      <c r="K3" s="643"/>
      <c r="L3" s="643"/>
      <c r="M3" s="643"/>
      <c r="N3" s="643"/>
      <c r="O3" s="643"/>
      <c r="P3" s="643"/>
      <c r="Q3" s="66"/>
    </row>
    <row r="4" spans="1:18" ht="18" customHeight="1" x14ac:dyDescent="0.25">
      <c r="A4" s="643"/>
      <c r="B4" s="643"/>
      <c r="C4" s="643"/>
      <c r="D4" s="643"/>
      <c r="E4" s="643"/>
      <c r="F4" s="643"/>
      <c r="G4" s="643"/>
      <c r="H4" s="643"/>
      <c r="I4" s="643"/>
      <c r="J4" s="643"/>
      <c r="K4" s="643"/>
      <c r="L4" s="643"/>
      <c r="M4" s="643"/>
      <c r="N4" s="643"/>
      <c r="O4" s="643"/>
      <c r="P4" s="643"/>
      <c r="Q4" s="66"/>
    </row>
    <row r="5" spans="1:18" ht="18.75" x14ac:dyDescent="0.25">
      <c r="B5" s="644" t="s">
        <v>9</v>
      </c>
      <c r="C5" s="644"/>
      <c r="D5" s="644"/>
      <c r="E5" s="644"/>
      <c r="F5" s="644"/>
      <c r="G5" s="644"/>
      <c r="H5" s="644"/>
      <c r="I5" s="644"/>
      <c r="J5" s="644"/>
      <c r="K5" s="644"/>
      <c r="L5" s="644"/>
      <c r="M5" s="644"/>
      <c r="N5" s="644"/>
      <c r="O5" s="644"/>
      <c r="P5" s="644"/>
      <c r="Q5" s="66"/>
    </row>
    <row r="6" spans="1:18" ht="9" customHeight="1" x14ac:dyDescent="0.25">
      <c r="B6" s="3"/>
      <c r="C6" s="3"/>
      <c r="D6" s="3"/>
      <c r="E6" s="3"/>
      <c r="F6" s="3"/>
      <c r="G6" s="3"/>
      <c r="H6" s="3"/>
      <c r="I6" s="3"/>
      <c r="J6" s="3"/>
      <c r="K6" s="3"/>
      <c r="L6" s="3"/>
      <c r="M6" s="3"/>
      <c r="N6" s="3"/>
      <c r="O6" s="3"/>
      <c r="P6" s="3"/>
      <c r="Q6" s="3"/>
    </row>
    <row r="7" spans="1:18" ht="18" x14ac:dyDescent="0.25">
      <c r="B7" s="645"/>
      <c r="C7" s="645"/>
      <c r="D7" s="645"/>
      <c r="E7" s="645"/>
      <c r="F7" s="645"/>
      <c r="G7" s="645"/>
      <c r="H7" s="645"/>
      <c r="I7" s="645"/>
      <c r="J7" s="645"/>
      <c r="K7" s="645"/>
      <c r="L7" s="645"/>
      <c r="M7" s="645"/>
      <c r="N7" s="645"/>
      <c r="O7" s="645"/>
      <c r="P7" s="645"/>
      <c r="Q7" s="67"/>
    </row>
    <row r="8" spans="1:18" ht="18.75" customHeight="1" x14ac:dyDescent="0.25">
      <c r="B8" s="6" t="s">
        <v>1</v>
      </c>
      <c r="C8" s="7"/>
      <c r="D8" s="7"/>
      <c r="E8" s="95">
        <f>'Informations Entreprise'!$L$9</f>
        <v>0</v>
      </c>
      <c r="F8" s="8"/>
      <c r="G8" s="8"/>
      <c r="H8" s="8"/>
      <c r="I8" s="9"/>
      <c r="J8" s="10"/>
      <c r="K8" s="10"/>
      <c r="L8" s="10"/>
      <c r="M8" s="10"/>
      <c r="N8" s="10"/>
      <c r="O8" s="5"/>
      <c r="P8" s="5"/>
      <c r="Q8" s="5"/>
      <c r="R8" s="83"/>
    </row>
    <row r="9" spans="1:18" ht="9.75" customHeight="1" x14ac:dyDescent="0.25">
      <c r="B9" s="6"/>
      <c r="C9" s="7"/>
      <c r="D9" s="7"/>
      <c r="E9" s="8"/>
      <c r="F9" s="8"/>
      <c r="G9" s="8"/>
      <c r="H9" s="8"/>
      <c r="I9" s="9"/>
      <c r="J9" s="10"/>
      <c r="K9" s="10"/>
      <c r="L9" s="10"/>
      <c r="M9" s="10"/>
      <c r="N9" s="10"/>
      <c r="O9" s="5"/>
      <c r="P9" s="5"/>
      <c r="Q9" s="5"/>
      <c r="R9" s="83"/>
    </row>
    <row r="10" spans="1:18" ht="18.75" customHeight="1" x14ac:dyDescent="0.25">
      <c r="B10" s="6" t="s">
        <v>10</v>
      </c>
      <c r="C10" s="7"/>
      <c r="D10" s="7"/>
      <c r="E10" s="646">
        <f>'Informations Entreprise'!$L$11</f>
        <v>0</v>
      </c>
      <c r="F10" s="647"/>
      <c r="G10" s="647"/>
      <c r="H10" s="647"/>
      <c r="I10" s="647"/>
      <c r="J10" s="647"/>
      <c r="K10" s="647"/>
      <c r="L10" s="647"/>
      <c r="M10" s="647"/>
      <c r="N10" s="647"/>
      <c r="O10" s="647"/>
      <c r="P10" s="648"/>
      <c r="Q10" s="5"/>
      <c r="R10" s="83"/>
    </row>
    <row r="11" spans="1:18" ht="8.25" customHeight="1" x14ac:dyDescent="0.25">
      <c r="B11" s="6"/>
      <c r="C11" s="5"/>
      <c r="D11" s="5"/>
      <c r="E11" s="11"/>
      <c r="F11" s="11"/>
      <c r="G11" s="11"/>
      <c r="H11" s="11"/>
      <c r="I11" s="11"/>
      <c r="J11" s="11"/>
      <c r="K11" s="11"/>
      <c r="L11" s="11"/>
      <c r="M11" s="33"/>
      <c r="N11" s="11"/>
      <c r="O11" s="11"/>
      <c r="P11" s="5"/>
      <c r="Q11" s="5"/>
      <c r="R11" s="83"/>
    </row>
    <row r="12" spans="1:18" ht="16.5" customHeight="1" x14ac:dyDescent="0.25">
      <c r="B12" s="5"/>
      <c r="C12" s="5"/>
      <c r="D12" s="5"/>
      <c r="E12" s="5"/>
      <c r="F12" s="5"/>
      <c r="G12" s="5"/>
      <c r="H12" s="5"/>
      <c r="I12" s="5"/>
      <c r="J12" s="5"/>
      <c r="K12" s="5"/>
      <c r="L12" s="5"/>
      <c r="M12" s="33"/>
      <c r="N12" s="5"/>
      <c r="O12" s="5"/>
      <c r="P12" s="5"/>
      <c r="Q12" s="5"/>
      <c r="R12" s="81"/>
    </row>
    <row r="13" spans="1:18" s="84" customFormat="1" ht="16.5" customHeight="1" x14ac:dyDescent="0.25">
      <c r="B13" s="85" t="s">
        <v>31</v>
      </c>
      <c r="C13" s="76"/>
      <c r="D13" s="76"/>
      <c r="E13" s="76"/>
      <c r="F13" s="76"/>
      <c r="G13" s="76"/>
      <c r="H13" s="76"/>
      <c r="I13" s="76"/>
      <c r="J13" s="76"/>
      <c r="K13" s="76"/>
      <c r="L13" s="76"/>
      <c r="M13" s="227"/>
      <c r="N13" s="76"/>
      <c r="O13" s="76"/>
      <c r="P13" s="77"/>
      <c r="Q13" s="74"/>
      <c r="R13" s="2"/>
    </row>
    <row r="14" spans="1:18" s="84" customFormat="1" ht="10.5" customHeight="1" x14ac:dyDescent="0.25">
      <c r="B14" s="78"/>
      <c r="C14" s="74"/>
      <c r="D14" s="74"/>
      <c r="E14" s="74"/>
      <c r="F14" s="74"/>
      <c r="G14" s="74"/>
      <c r="H14" s="74"/>
      <c r="I14" s="74"/>
      <c r="J14" s="74"/>
      <c r="K14" s="74"/>
      <c r="L14" s="74"/>
      <c r="M14" s="228"/>
      <c r="N14" s="74"/>
      <c r="O14" s="74"/>
      <c r="P14" s="79"/>
      <c r="Q14" s="74"/>
      <c r="R14" s="2"/>
    </row>
    <row r="15" spans="1:18" s="84" customFormat="1" ht="16.5" customHeight="1" x14ac:dyDescent="0.25">
      <c r="B15" s="99" t="s">
        <v>81</v>
      </c>
      <c r="C15" s="74"/>
      <c r="D15" s="75" t="s">
        <v>29</v>
      </c>
      <c r="E15" s="110">
        <f>'Informations Entreprise'!Q22</f>
        <v>0</v>
      </c>
      <c r="F15" s="649" t="s">
        <v>51</v>
      </c>
      <c r="G15" s="650"/>
      <c r="H15" s="651">
        <f>IF(ISBLANK('Informations Entreprise'!AC22),3768,'Informations Entreprise'!$AC$22)</f>
        <v>3768</v>
      </c>
      <c r="I15" s="652"/>
      <c r="J15" s="650" t="s">
        <v>50</v>
      </c>
      <c r="K15" s="650"/>
      <c r="L15" s="111">
        <f>IF(ISBLANK('Informations Entreprise'!AI30),H15*0.903,H15)</f>
        <v>3402.5039999999999</v>
      </c>
      <c r="M15" s="74"/>
      <c r="N15" s="74"/>
      <c r="O15" s="74"/>
      <c r="P15" s="79"/>
      <c r="Q15" s="74"/>
      <c r="R15" s="2"/>
    </row>
    <row r="16" spans="1:18" s="84" customFormat="1" ht="16.5" customHeight="1" x14ac:dyDescent="0.25">
      <c r="B16" s="78"/>
      <c r="C16" s="74"/>
      <c r="D16" s="74"/>
      <c r="E16" s="74"/>
      <c r="F16" s="74"/>
      <c r="G16" s="74"/>
      <c r="H16" s="74"/>
      <c r="I16" s="74"/>
      <c r="J16" s="74"/>
      <c r="K16" s="74"/>
      <c r="L16" s="74"/>
      <c r="M16" s="228"/>
      <c r="N16" s="74"/>
      <c r="O16" s="74"/>
      <c r="P16" s="79"/>
      <c r="Q16" s="74"/>
      <c r="R16" s="2"/>
    </row>
    <row r="17" spans="2:26" s="84" customFormat="1" ht="16.5" customHeight="1" x14ac:dyDescent="0.25">
      <c r="B17" s="99" t="s">
        <v>82</v>
      </c>
      <c r="C17" s="74"/>
      <c r="D17" s="75" t="s">
        <v>29</v>
      </c>
      <c r="E17" s="110">
        <f>'Informations Entreprise'!$Q$26</f>
        <v>0</v>
      </c>
      <c r="F17" s="649" t="s">
        <v>51</v>
      </c>
      <c r="G17" s="650"/>
      <c r="H17" s="651">
        <f>IF(ISBLANK('Informations Entreprise'!AC26),7536,'Informations Entreprise'!$AC$26)</f>
        <v>7536</v>
      </c>
      <c r="I17" s="652"/>
      <c r="J17" s="650" t="s">
        <v>50</v>
      </c>
      <c r="K17" s="650"/>
      <c r="L17" s="111">
        <f>IF(ISBLANK('Informations Entreprise'!AI30),H17*0.903,H17)</f>
        <v>6805.0079999999998</v>
      </c>
      <c r="M17" s="229"/>
      <c r="N17" s="74"/>
      <c r="O17" s="74"/>
      <c r="P17" s="79"/>
      <c r="Q17" s="74"/>
      <c r="R17" s="2"/>
    </row>
    <row r="18" spans="2:26" ht="6" customHeight="1" x14ac:dyDescent="0.25">
      <c r="B18" s="80"/>
      <c r="C18" s="51"/>
      <c r="D18" s="51"/>
      <c r="E18" s="51"/>
      <c r="F18" s="51"/>
      <c r="G18" s="51"/>
      <c r="H18" s="51"/>
      <c r="I18" s="51"/>
      <c r="J18" s="51"/>
      <c r="K18" s="51"/>
      <c r="L18" s="51"/>
      <c r="M18" s="230"/>
      <c r="N18" s="51"/>
      <c r="O18" s="51"/>
      <c r="P18" s="52"/>
      <c r="Q18" s="5"/>
      <c r="R18" s="81"/>
    </row>
    <row r="19" spans="2:26" ht="6" customHeight="1" x14ac:dyDescent="0.25">
      <c r="B19" s="5"/>
      <c r="C19" s="5"/>
      <c r="D19" s="5"/>
      <c r="E19" s="5"/>
      <c r="F19" s="5"/>
      <c r="G19" s="5"/>
      <c r="H19" s="5"/>
      <c r="I19" s="5"/>
      <c r="J19" s="5"/>
      <c r="K19" s="5"/>
      <c r="L19" s="5"/>
      <c r="M19" s="33"/>
      <c r="N19" s="5"/>
      <c r="O19" s="5"/>
      <c r="P19" s="5"/>
      <c r="Q19" s="5"/>
      <c r="R19" s="81"/>
    </row>
    <row r="20" spans="2:26" ht="24" customHeight="1" x14ac:dyDescent="0.4">
      <c r="B20" s="12" t="s">
        <v>11</v>
      </c>
      <c r="C20" s="13"/>
      <c r="D20" s="13"/>
      <c r="E20" s="13"/>
      <c r="F20" s="14"/>
      <c r="G20" s="14"/>
      <c r="H20" s="14"/>
      <c r="I20" s="5"/>
      <c r="J20" s="5"/>
      <c r="K20" s="5"/>
      <c r="L20" s="5"/>
      <c r="M20" s="33"/>
      <c r="N20" s="96"/>
      <c r="O20" s="5"/>
      <c r="P20" s="5"/>
      <c r="Q20" s="5"/>
      <c r="U20" s="226"/>
    </row>
    <row r="21" spans="2:26" ht="16.5" customHeight="1" x14ac:dyDescent="0.25">
      <c r="B21" s="5"/>
      <c r="C21" s="5"/>
      <c r="D21" s="5"/>
      <c r="E21" s="5"/>
      <c r="F21" s="5"/>
      <c r="G21" s="5"/>
      <c r="H21" s="5"/>
      <c r="I21" s="5"/>
      <c r="J21" s="5"/>
      <c r="K21" s="5"/>
      <c r="L21" s="5"/>
      <c r="M21" s="33"/>
      <c r="N21" s="5"/>
      <c r="O21" s="5"/>
      <c r="P21" s="5"/>
      <c r="Q21" s="5"/>
    </row>
    <row r="22" spans="2:26" ht="57.75" customHeight="1" x14ac:dyDescent="0.25">
      <c r="B22" s="641" t="s">
        <v>162</v>
      </c>
      <c r="C22" s="641"/>
      <c r="D22" s="641"/>
      <c r="E22" s="641"/>
      <c r="F22" s="642" t="s">
        <v>54</v>
      </c>
      <c r="G22" s="642"/>
      <c r="H22" s="642"/>
      <c r="I22" s="642"/>
      <c r="J22" s="642" t="s">
        <v>55</v>
      </c>
      <c r="K22" s="642"/>
      <c r="L22" s="416" t="s">
        <v>37</v>
      </c>
      <c r="M22" s="417" t="str">
        <f>IF('Informations Entreprise'!AM37="Abondement unilatéral", "Montant de l'abondement unilatéral sur le PERCOL"," Montant de l’épargnant")</f>
        <v xml:space="preserve"> Montant de l’épargnant</v>
      </c>
      <c r="N22" s="418" t="s">
        <v>96</v>
      </c>
      <c r="O22" s="418" t="s">
        <v>97</v>
      </c>
      <c r="P22" s="418" t="s">
        <v>163</v>
      </c>
      <c r="Q22" s="5"/>
      <c r="R22" s="86"/>
      <c r="T22" s="239" t="s">
        <v>105</v>
      </c>
      <c r="U22" s="239" t="s">
        <v>104</v>
      </c>
      <c r="V22" s="239" t="s">
        <v>106</v>
      </c>
      <c r="W22" s="239" t="s">
        <v>107</v>
      </c>
    </row>
    <row r="23" spans="2:26" ht="46.5" customHeight="1" x14ac:dyDescent="0.25">
      <c r="B23" s="653">
        <f>'Bulletin 1'!$M$7</f>
        <v>0</v>
      </c>
      <c r="C23" s="653"/>
      <c r="D23" s="653"/>
      <c r="E23" s="653"/>
      <c r="F23" s="653">
        <f>'Bulletin 1'!$T$5</f>
        <v>0</v>
      </c>
      <c r="G23" s="653"/>
      <c r="H23" s="653"/>
      <c r="I23" s="653"/>
      <c r="J23" s="653">
        <f>'Bulletin 1'!$AH$5</f>
        <v>0</v>
      </c>
      <c r="K23" s="653"/>
      <c r="L23" s="241" t="str">
        <f>IF('Bulletin 1'!$M$15="Salarié","TS",IF('Bulletin 1'!$M$15="Non salarié","TNS",IF('Bulletin 1'!$M$15="","")))</f>
        <v/>
      </c>
      <c r="M23" s="231">
        <f>'Bulletin 1'!$AK$72</f>
        <v>0</v>
      </c>
      <c r="N23" s="419" t="str">
        <f>IF(L23="","",IF(case_CSG="",IF(L23="TS",MIN(T23*(1-CSGCRDS),'Bulletin 1'!$L$72*($E$15*(1-CSGCRDS))),IF(L23="TNS",MIN(T23,'Bulletin 1'!$L$72*E$15))),IF(L23="TS",MIN(T23,'Bulletin 1'!$L$72*($E$15)),IF(L23="TNS",MIN(T23,'Bulletin 1'!$L$72*E$15)))))</f>
        <v/>
      </c>
      <c r="O23" s="419" t="str">
        <f>IF(L23="","",IF(case_CSG="",IF(L23="TS",MIN(V23*(1-CSGCRDS),'Bulletin 1'!$X$72*($E$17*(1-CSGCRDS))),IF(L23="TNS",MIN(V23,'Bulletin 1'!$X$72*E$17))),IF(L23="TS",MIN(V23,'Bulletin 1'!$X$72*($E$17)),IF(L23="TNS",MIN(V23,'Bulletin 1'!$X$72*E$17)))))</f>
        <v/>
      </c>
      <c r="P23" s="420">
        <f>IFERROR(SUM(M23:O23),0)</f>
        <v>0</v>
      </c>
      <c r="Q23" s="97" t="str">
        <f t="shared" ref="Q23:Q32" si="0">IF(AND(M23&gt;0,S23=0),"Sélectionnez le statut"," ")</f>
        <v xml:space="preserve"> </v>
      </c>
      <c r="R23" s="87" t="str">
        <f>IF(ISERROR(8%*#REF!),"",8%*#REF!)</f>
        <v/>
      </c>
      <c r="S23" s="98">
        <f>COUNTA('Informations Entreprise'!#REF!)</f>
        <v>1</v>
      </c>
      <c r="T23" s="113">
        <f>IF(ISBLANK('Informations Entreprise'!$AC$22),U23,'Informations Entreprise'!$AC$22)</f>
        <v>3768</v>
      </c>
      <c r="U23" s="113">
        <v>3768</v>
      </c>
      <c r="V23" s="114">
        <f>IF(ISBLANK('Informations Entreprise'!$AC$26),W23,'Informations Entreprise'!$AC$26)</f>
        <v>7536</v>
      </c>
      <c r="W23" s="114">
        <v>7536</v>
      </c>
      <c r="Z23" s="261" t="str">
        <f>IF(AND(ISBLANK('Bulletin 1'!$M$17),'Informations Entreprise'!$AM$37="Prime de partage de la valeur"),"L'information Salaire est à renseigner dans le bulletin 1","")</f>
        <v/>
      </c>
    </row>
    <row r="24" spans="2:26" ht="46.5" customHeight="1" x14ac:dyDescent="0.25">
      <c r="B24" s="653">
        <f>'Bulletin 2'!$M$7</f>
        <v>0</v>
      </c>
      <c r="C24" s="653"/>
      <c r="D24" s="653"/>
      <c r="E24" s="653"/>
      <c r="F24" s="653">
        <f>'Bulletin 2'!$T$5</f>
        <v>0</v>
      </c>
      <c r="G24" s="653"/>
      <c r="H24" s="653"/>
      <c r="I24" s="653"/>
      <c r="J24" s="653">
        <f>'Bulletin 2'!$AH$5</f>
        <v>0</v>
      </c>
      <c r="K24" s="653"/>
      <c r="L24" s="241" t="str">
        <f>IF($L$23="","",IF('Bulletin 2'!$M$15="Salarié","TS",IF('Bulletin 2'!$M$15="Non salarié","TNS",IF('Bulletin 2'!$M$15="",""))))</f>
        <v/>
      </c>
      <c r="M24" s="231">
        <f>'Bulletin 2'!$AK$72</f>
        <v>0</v>
      </c>
      <c r="N24" s="419" t="str">
        <f>IF(L24="","",IF(case_CSG="",IF(L24="TS",MIN(T24*(1-CSGCRDS),'Bulletin 2'!$L$72*($E$15*(1-CSGCRDS))),IF(L24="TNS",MIN(T24,'Bulletin 2'!$L$72*E$15))),IF(L24="TS",MIN(T24,'Bulletin 2'!$L$72*($E$15)),IF(L24="TNS",MIN(T24,'Bulletin 2'!$L$70*E$15)))))</f>
        <v/>
      </c>
      <c r="O24" s="419" t="str">
        <f>IF(L24="","",IF(case_CSG="",IF(L24="TS",MIN(V24*(1-CSGCRDS),'Bulletin 2'!$X$72*($E$17*(1-CSGCRDS))),IF(L24="TNS",MIN(V24,'Bulletin 2'!$X$72*E$17))),IF(L24="TS",MIN(V24,'Bulletin 2'!$X$72*($E$17)),IF(L24="TNS",MIN(V24,'Bulletin 2'!$X$72*E$17)))))</f>
        <v/>
      </c>
      <c r="P24" s="420">
        <f>IF($L$23="",0,IFERROR(SUM(M24:O24),0))</f>
        <v>0</v>
      </c>
      <c r="Q24" s="97" t="str">
        <f t="shared" si="0"/>
        <v xml:space="preserve"> </v>
      </c>
      <c r="R24" s="87" t="str">
        <f>IF(ISERROR(8%*#REF!),"",8%*#REF!)</f>
        <v/>
      </c>
      <c r="S24" s="98">
        <f>COUNTA('Informations Entreprise'!#REF!)</f>
        <v>1</v>
      </c>
      <c r="T24" s="113">
        <f>IF(ISBLANK('Informations Entreprise'!$AC$22),U24,'Informations Entreprise'!$AC$22)</f>
        <v>3768</v>
      </c>
      <c r="U24" s="113">
        <v>3768</v>
      </c>
      <c r="V24" s="114">
        <f>IF(ISBLANK('Informations Entreprise'!$AC$26),W24,'Informations Entreprise'!$AC$26)</f>
        <v>7536</v>
      </c>
      <c r="W24" s="114">
        <v>7536</v>
      </c>
      <c r="Z24" s="261" t="str">
        <f>IF(AND(ISBLANK('Bulletin 2'!$M$17),'Informations Entreprise'!$AM$37="Prime de partage de la valeur"),"L'information Salaire est à renseigner dans le bulletin 2","")</f>
        <v/>
      </c>
    </row>
    <row r="25" spans="2:26" ht="46.5" customHeight="1" x14ac:dyDescent="0.25">
      <c r="B25" s="653">
        <f>'Bulletin 3'!$M$7</f>
        <v>0</v>
      </c>
      <c r="C25" s="653"/>
      <c r="D25" s="653"/>
      <c r="E25" s="653"/>
      <c r="F25" s="653">
        <f>'Bulletin 3'!$T$5</f>
        <v>0</v>
      </c>
      <c r="G25" s="653"/>
      <c r="H25" s="653"/>
      <c r="I25" s="653"/>
      <c r="J25" s="653">
        <f>'Bulletin 3'!$AH$5</f>
        <v>0</v>
      </c>
      <c r="K25" s="653"/>
      <c r="L25" s="241" t="str">
        <f>IF($L$24="","",IF('Bulletin 3'!$M$15="Salarié","TS",IF('Bulletin 3'!$M$15="Non salarié","TNS",IF('Bulletin 3'!$M$15="",""))))</f>
        <v/>
      </c>
      <c r="M25" s="231">
        <f>'Bulletin 3'!$AK$72</f>
        <v>0</v>
      </c>
      <c r="N25" s="419" t="str">
        <f>IF(L25="","",IF(case_CSG="",IF(L25="TS",MIN(T25*(1-CSGCRDS),'Bulletin 3'!$L$72*($E$15*(1-CSGCRDS))),IF(L25="TNS",MIN(T25,'Bulletin 3'!$L$72*E$15))),IF(L25="TS",MIN(T25,'Bulletin 3'!$L$72*($E$15)),IF(L25="TNS",MIN(T25,'Bulletin 3'!$L$70*E$15)))))</f>
        <v/>
      </c>
      <c r="O25" s="419" t="str">
        <f>IF(L25="","",IF(case_CSG="",IF(L25="TS",MIN(V25*(1-CSGCRDS),'Bulletin 3'!$X$72*($E$17*(1-CSGCRDS))),IF(L25="TNS",MIN(V25,'Bulletin 3'!$X$72*E$17))),IF(L25="TS",MIN(V25,'Bulletin 3'!$X$72*($E$17)),IF(L25="TNS",MIN(V25,'Bulletin 3'!$X$72*E$17)))))</f>
        <v/>
      </c>
      <c r="P25" s="420">
        <f t="shared" ref="P25:P32" si="1">IF($L$23="",0,IFERROR(SUM(M25:O25),0))</f>
        <v>0</v>
      </c>
      <c r="Q25" s="97" t="str">
        <f t="shared" si="0"/>
        <v xml:space="preserve"> </v>
      </c>
      <c r="R25" s="87" t="str">
        <f>IF(ISERROR(8%*#REF!),"",8%*#REF!)</f>
        <v/>
      </c>
      <c r="S25" s="98">
        <f>COUNTA('Informations Entreprise'!#REF!)</f>
        <v>1</v>
      </c>
      <c r="T25" s="113">
        <f>IF(ISBLANK('Informations Entreprise'!$AC$22),U25,'Informations Entreprise'!$AC$22)</f>
        <v>3768</v>
      </c>
      <c r="U25" s="113">
        <v>3768</v>
      </c>
      <c r="V25" s="114">
        <f>IF(ISBLANK('Informations Entreprise'!$AC$26),W25,'Informations Entreprise'!$AC$26)</f>
        <v>7536</v>
      </c>
      <c r="W25" s="114">
        <v>7536</v>
      </c>
      <c r="Z25" s="261" t="str">
        <f>IF(AND(ISBLANK('Bulletin 3'!$M$17),'Informations Entreprise'!$AM$37="Prime de partage de la valeur"),"L'information Salaire est à renseigner dans le bulletin 3","")</f>
        <v/>
      </c>
    </row>
    <row r="26" spans="2:26" ht="46.5" customHeight="1" x14ac:dyDescent="0.25">
      <c r="B26" s="653">
        <f>'Bulletin 4'!$M$7</f>
        <v>0</v>
      </c>
      <c r="C26" s="653"/>
      <c r="D26" s="653"/>
      <c r="E26" s="653"/>
      <c r="F26" s="653">
        <f>'Bulletin 4'!$T$5</f>
        <v>0</v>
      </c>
      <c r="G26" s="653"/>
      <c r="H26" s="653"/>
      <c r="I26" s="653"/>
      <c r="J26" s="653">
        <f>'Bulletin 4'!$AH$5</f>
        <v>0</v>
      </c>
      <c r="K26" s="653"/>
      <c r="L26" s="241" t="str">
        <f>IF($L$25="","",IF('Bulletin 4'!$M$15="Salarié","TS",IF('Bulletin 4'!$M$15="Non salarié","TNS",IF('Bulletin 4'!$M$15="",""))))</f>
        <v/>
      </c>
      <c r="M26" s="231">
        <f>'Bulletin 4'!$AK$72</f>
        <v>0</v>
      </c>
      <c r="N26" s="419" t="str">
        <f>IF(L26="","",IF(case_CSG="",IF(L26="TS",MIN(T26*(1-CSGCRDS),'Bulletin 4'!$L$72*($E$15*(1-CSGCRDS))),IF(L26="TNS",MIN(T26,'Bulletin 4'!$L$72*E$15))),IF(L26="TS",MIN(T26,'Bulletin 4'!$L$72*($E$15)),IF(L26="TNS",MIN(T26,'Bulletin 4'!$L$70*E$15)))))</f>
        <v/>
      </c>
      <c r="O26" s="419" t="str">
        <f>IF(L26="","",IF(case_CSG="",IF(L26="TS",MIN(V26*(1-CSGCRDS),'Bulletin 4'!$X$72*($E$17*(1-CSGCRDS))),IF(L26="TNS",MIN(V26,'Bulletin 4'!$X$72*E$17))),IF(L26="TS",MIN(V26,'Bulletin 4'!$X$72*($E$17)),IF(L26="TNS",MIN(V26,'Bulletin 4'!$X$72*E$17)))))</f>
        <v/>
      </c>
      <c r="P26" s="420">
        <f t="shared" si="1"/>
        <v>0</v>
      </c>
      <c r="Q26" s="97" t="str">
        <f t="shared" si="0"/>
        <v xml:space="preserve"> </v>
      </c>
      <c r="R26" s="87" t="str">
        <f>IF(ISERROR(8%*#REF!),"",8%*#REF!)</f>
        <v/>
      </c>
      <c r="S26" s="98">
        <f>COUNTA('Informations Entreprise'!#REF!)</f>
        <v>1</v>
      </c>
      <c r="T26" s="113">
        <f>IF(ISBLANK('Informations Entreprise'!$AC$22),U26,'Informations Entreprise'!$AC$22)</f>
        <v>3768</v>
      </c>
      <c r="U26" s="113">
        <v>3768</v>
      </c>
      <c r="V26" s="114">
        <f>IF(ISBLANK('Informations Entreprise'!$AC$26),W26,'Informations Entreprise'!$AC$26)</f>
        <v>7536</v>
      </c>
      <c r="W26" s="114">
        <v>7536</v>
      </c>
      <c r="Z26" s="261" t="str">
        <f>IF(AND(ISBLANK('Bulletin 4'!$M$17),'Informations Entreprise'!$AM$37="Prime de partage de la valeur"),"L'information Salaire est à renseigner dans le bulletin 4","")</f>
        <v/>
      </c>
    </row>
    <row r="27" spans="2:26" ht="46.5" customHeight="1" x14ac:dyDescent="0.25">
      <c r="B27" s="653">
        <f>'Bulletin 5'!$M$7</f>
        <v>0</v>
      </c>
      <c r="C27" s="653"/>
      <c r="D27" s="653"/>
      <c r="E27" s="653"/>
      <c r="F27" s="653">
        <f>'Bulletin 5'!$T$5</f>
        <v>0</v>
      </c>
      <c r="G27" s="653"/>
      <c r="H27" s="653"/>
      <c r="I27" s="653"/>
      <c r="J27" s="653">
        <f>'Bulletin 5'!$AH$5</f>
        <v>0</v>
      </c>
      <c r="K27" s="653"/>
      <c r="L27" s="109" t="str">
        <f>IF($L$26="","",IF('Bulletin 5'!$M$15="Salarié","TS",IF('Bulletin 5'!$M$15="Non salarié","TNS",IF('Bulletin 5'!$M$15="",""))))</f>
        <v/>
      </c>
      <c r="M27" s="231">
        <f>'Bulletin 5'!$AK$72</f>
        <v>0</v>
      </c>
      <c r="N27" s="419" t="str">
        <f>IF(L27="","",IF(case_CSG="",IF(L27="TS",MIN(T27*(1-CSGCRDS),'Bulletin 5'!$L$72*($E$15*(1-CSGCRDS))),IF(L27="TNS",MIN(T27,'Bulletin 5'!$L$72*E$15))),IF(L27="TS",MIN(T27,'Bulletin 5'!$L$72*($E$15)),IF(L27="TNS",MIN(T27,[2]Bulletin52!$L$70*E$15)))))</f>
        <v/>
      </c>
      <c r="O27" s="419" t="str">
        <f>IF(L27="","",IF(case_CSG="",IF(L27="TS",MIN(V27*(1-CSGCRDS),'Bulletin 5'!$X$72*($E$17*(1-CSGCRDS))),IF(L27="TNS",MIN(V27,'Bulletin 5'!$X$72*E$17))),IF(L27="TS",MIN(V27,'Bulletin 5'!$X$72*($E$17)),IF(L27="TNS",MIN(V27,'Bulletin 5'!$X$72*E$17)))))</f>
        <v/>
      </c>
      <c r="P27" s="420">
        <f t="shared" si="1"/>
        <v>0</v>
      </c>
      <c r="Q27" s="97" t="str">
        <f t="shared" si="0"/>
        <v xml:space="preserve"> </v>
      </c>
      <c r="R27" s="87" t="str">
        <f>IF(ISERROR(8%*#REF!),"",8%*#REF!)</f>
        <v/>
      </c>
      <c r="S27" s="98">
        <f>COUNTA('Informations Entreprise'!#REF!)</f>
        <v>1</v>
      </c>
      <c r="T27" s="113">
        <f>IF(ISBLANK('Informations Entreprise'!$AC$22),U27,'Informations Entreprise'!$AC$22)</f>
        <v>3768</v>
      </c>
      <c r="U27" s="113">
        <v>3768</v>
      </c>
      <c r="V27" s="114">
        <f>IF(ISBLANK('Informations Entreprise'!$AC$26),W27,'Informations Entreprise'!$AC$26)</f>
        <v>7536</v>
      </c>
      <c r="W27" s="114">
        <v>7536</v>
      </c>
      <c r="Z27" s="261" t="str">
        <f>IF(AND(ISBLANK('Bulletin 5'!$M$17),'Informations Entreprise'!$AM$37="Prime de partage de la valeur"),"L'information Salaire est à renseigner dans le bulletin 5","")</f>
        <v/>
      </c>
    </row>
    <row r="28" spans="2:26" ht="46.5" customHeight="1" x14ac:dyDescent="0.25">
      <c r="B28" s="653">
        <f>'Bulletin 6'!$M$7</f>
        <v>0</v>
      </c>
      <c r="C28" s="653"/>
      <c r="D28" s="653"/>
      <c r="E28" s="653"/>
      <c r="F28" s="653">
        <f>'Bulletin 6'!$T$5</f>
        <v>0</v>
      </c>
      <c r="G28" s="653"/>
      <c r="H28" s="653"/>
      <c r="I28" s="653"/>
      <c r="J28" s="653">
        <f>'Bulletin 6'!$AH$5</f>
        <v>0</v>
      </c>
      <c r="K28" s="653"/>
      <c r="L28" s="109" t="str">
        <f>IF($L$27="","",IF('Bulletin 6'!$M$15="Salarié","TS",IF('Bulletin 6'!$M$15="Non salarié","TNS",IF('Bulletin 6'!$M$15="",""))))</f>
        <v/>
      </c>
      <c r="M28" s="231">
        <f>'Bulletin 6'!$AK$72</f>
        <v>0</v>
      </c>
      <c r="N28" s="419" t="str">
        <f>IF(L28="","",IF(case_CSG="",IF(L28="TS",MIN(T28*(1-CSGCRDS),'Bulletin 6'!$L$72*($E$15*(1-CSGCRDS))),IF(L28="TNS",MIN(T28,'Bulletin 6'!$L$72*E$15))),IF(L28="TS",MIN(T28,'Bulletin 6'!$L$72*($E$15)),IF(L28="TNS",MIN(T28,'Bulletin 6'!$L$70*E$15)))))</f>
        <v/>
      </c>
      <c r="O28" s="419" t="str">
        <f>IF(L28="","",IF(case_CSG="",IF(L28="TS",MIN(V28*(1-CSGCRDS),'Bulletin 6'!$X$72*($E$17*(1-CSGCRDS))),IF(L28="TNS",MIN(V28,'Bulletin 6'!$X$72*E$17))),IF(L28="TS",MIN(V28,'Bulletin 6'!$X$72*($E$17)),IF(L28="TNS",MIN(V28,'Bulletin 6'!$X$72*E$17)))))</f>
        <v/>
      </c>
      <c r="P28" s="420">
        <f t="shared" si="1"/>
        <v>0</v>
      </c>
      <c r="Q28" s="97" t="str">
        <f t="shared" si="0"/>
        <v xml:space="preserve"> </v>
      </c>
      <c r="R28" s="87" t="str">
        <f>IF(ISERROR(8%*#REF!),"",8%*#REF!)</f>
        <v/>
      </c>
      <c r="S28" s="98">
        <f>COUNTA('Informations Entreprise'!#REF!)</f>
        <v>1</v>
      </c>
      <c r="T28" s="113">
        <f>IF(ISBLANK('Informations Entreprise'!$AC$22),U28,'Informations Entreprise'!$AC$22)</f>
        <v>3768</v>
      </c>
      <c r="U28" s="113">
        <v>3768</v>
      </c>
      <c r="V28" s="114">
        <f>IF(ISBLANK('Informations Entreprise'!$AC$26),W28,'Informations Entreprise'!$AC$26)</f>
        <v>7536</v>
      </c>
      <c r="W28" s="114">
        <v>7536</v>
      </c>
      <c r="Z28" s="261" t="str">
        <f>IF(AND(ISBLANK('Bulletin 1'!$M$17),'Informations Entreprise'!$AM$37="Prime de partage de la valeur"),"L'information Salaire est à renseigner dans le bulletin 6","")</f>
        <v/>
      </c>
    </row>
    <row r="29" spans="2:26" ht="46.5" customHeight="1" x14ac:dyDescent="0.25">
      <c r="B29" s="653">
        <f>'Bulletin 7'!$M$7</f>
        <v>0</v>
      </c>
      <c r="C29" s="653"/>
      <c r="D29" s="653"/>
      <c r="E29" s="653"/>
      <c r="F29" s="653">
        <f>'Bulletin 7'!$T$5</f>
        <v>0</v>
      </c>
      <c r="G29" s="653"/>
      <c r="H29" s="653"/>
      <c r="I29" s="653"/>
      <c r="J29" s="653">
        <f>'Bulletin 7'!$AH$5</f>
        <v>0</v>
      </c>
      <c r="K29" s="653"/>
      <c r="L29" s="109" t="str">
        <f>IF($L$28="","",IF('Bulletin 7'!$M$15="Salarié","TS",IF('Bulletin 7'!$M$15="Non salarié","TNS",IF('Bulletin 7'!$M$15="",""))))</f>
        <v/>
      </c>
      <c r="M29" s="231">
        <f>'Bulletin 7'!$AK$72</f>
        <v>0</v>
      </c>
      <c r="N29" s="419" t="str">
        <f>IF(L29="","",IF(case_CSG="",IF(L29="TS",MIN(T29*(1-CSGCRDS),'Bulletin 7'!$L$72*($E$15*(1-CSGCRDS))),IF(L29="TNS",MIN(T29,'Bulletin 7'!$L$72*E$15))),IF(L29="TS",MIN(T29,'Bulletin 7'!$L$72*($E$15)),IF(L29="TNS",MIN(T29,'Bulletin 7'!$L$70*E$15)))))</f>
        <v/>
      </c>
      <c r="O29" s="419" t="str">
        <f>IF(L29="","",IF(case_CSG="",IF(L29="TS",MIN(V29*(1-CSGCRDS),'Bulletin 7'!$X$72*($E$17*(1-CSGCRDS))),IF(L29="TNS",MIN(V29,'Bulletin 7'!$X$72*E$17))),IF(L29="TS",MIN(V29,'Bulletin 7'!$X$72*($E$17)),IF(L29="TNS",MIN(V29,'Bulletin 7'!$X$72*E$17)))))</f>
        <v/>
      </c>
      <c r="P29" s="420">
        <f t="shared" si="1"/>
        <v>0</v>
      </c>
      <c r="Q29" s="97" t="str">
        <f t="shared" si="0"/>
        <v xml:space="preserve"> </v>
      </c>
      <c r="R29" s="87" t="str">
        <f>IF(ISERROR(8%*#REF!),"",8%*#REF!)</f>
        <v/>
      </c>
      <c r="S29" s="98">
        <f>COUNTA('Informations Entreprise'!#REF!)</f>
        <v>1</v>
      </c>
      <c r="T29" s="113">
        <f>IF(ISBLANK('Informations Entreprise'!$AC$22),U29,'Informations Entreprise'!$AC$22)</f>
        <v>3768</v>
      </c>
      <c r="U29" s="113">
        <v>3768</v>
      </c>
      <c r="V29" s="114">
        <f>IF(ISBLANK('Informations Entreprise'!$AC$26),W29,'Informations Entreprise'!$AC$26)</f>
        <v>7536</v>
      </c>
      <c r="W29" s="114">
        <v>7536</v>
      </c>
      <c r="Z29" s="261" t="str">
        <f>IF(AND(ISBLANK('Bulletin 7'!$M$17),'Informations Entreprise'!$AM$37="Prime de partage de la valeur"),"L'information Salaire est à renseigner dans le bulletin 7","")</f>
        <v/>
      </c>
    </row>
    <row r="30" spans="2:26" ht="46.5" customHeight="1" x14ac:dyDescent="0.25">
      <c r="B30" s="653">
        <f>'Bulletin 8'!$M$7</f>
        <v>0</v>
      </c>
      <c r="C30" s="653"/>
      <c r="D30" s="653"/>
      <c r="E30" s="653"/>
      <c r="F30" s="653">
        <f>'Bulletin 8'!$T$5</f>
        <v>0</v>
      </c>
      <c r="G30" s="653"/>
      <c r="H30" s="653"/>
      <c r="I30" s="653"/>
      <c r="J30" s="653">
        <f>'Bulletin 8'!$AH$5</f>
        <v>0</v>
      </c>
      <c r="K30" s="653"/>
      <c r="L30" s="109" t="str">
        <f>IF($L$29="","",IF('Bulletin 8'!$M$15="Salarié","TS",IF('Bulletin 8'!$M$15="Non salarié","TNS",IF('Bulletin 8'!$M$15="",""))))</f>
        <v/>
      </c>
      <c r="M30" s="231">
        <f>'Bulletin 8'!$AK$72</f>
        <v>0</v>
      </c>
      <c r="N30" s="419" t="str">
        <f>IF(L30="","",IF(case_CSG="",IF(L30="TS",MIN(T30*(1-CSGCRDS),'Bulletin 8'!$L$72*($E$15*(1-CSGCRDS))),IF(L30="TNS",MIN(T30,'Bulletin 8'!$L$72*E$15))),IF(L30="TS",MIN(T30,'Bulletin 8'!$L$72*($E$15)),IF(L30="TNS",MIN(T30,'Bulletin 8'!$L$70*E$15)))))</f>
        <v/>
      </c>
      <c r="O30" s="419" t="str">
        <f>IF(L30="","",IF(case_CSG="",IF(L30="TS",MIN(V30*(1-CSGCRDS),'Bulletin 8'!$X$72*($E$17*(1-CSGCRDS))),IF(L30="TNS",MIN(V30,'Bulletin 8'!$X$72*E$17))),IF(L30="TS",MIN(V30,'Bulletin 8'!$X$72*($E$17)),IF(L30="TNS",MIN(V30,'Bulletin 8'!$X$72*E$17)))))</f>
        <v/>
      </c>
      <c r="P30" s="420">
        <f t="shared" si="1"/>
        <v>0</v>
      </c>
      <c r="Q30" s="97" t="str">
        <f t="shared" si="0"/>
        <v xml:space="preserve"> </v>
      </c>
      <c r="R30" s="87" t="str">
        <f>IF(ISERROR(8%*#REF!),"",8%*#REF!)</f>
        <v/>
      </c>
      <c r="S30" s="98">
        <f>COUNTA('Informations Entreprise'!#REF!)</f>
        <v>1</v>
      </c>
      <c r="T30" s="113">
        <f>IF(ISBLANK('Informations Entreprise'!$AC$22),U30,'Informations Entreprise'!$AC$22)</f>
        <v>3768</v>
      </c>
      <c r="U30" s="113">
        <v>3768</v>
      </c>
      <c r="V30" s="114">
        <f>IF(ISBLANK('Informations Entreprise'!$AC$26),W30,'Informations Entreprise'!$AC$26)</f>
        <v>7536</v>
      </c>
      <c r="W30" s="114">
        <v>7536</v>
      </c>
      <c r="Z30" s="261" t="str">
        <f>IF(AND(ISBLANK('Bulletin 8'!$M$17),'Informations Entreprise'!$AM$37="Prime de partage de la valeur"),"L'information Salaire est à renseigner dans le bulletin 8","")</f>
        <v/>
      </c>
    </row>
    <row r="31" spans="2:26" ht="46.5" customHeight="1" x14ac:dyDescent="0.25">
      <c r="B31" s="653">
        <f>'Bulletin 9'!$M$7</f>
        <v>0</v>
      </c>
      <c r="C31" s="653"/>
      <c r="D31" s="653"/>
      <c r="E31" s="653"/>
      <c r="F31" s="653">
        <f>'Bulletin 9'!$T$5</f>
        <v>0</v>
      </c>
      <c r="G31" s="653"/>
      <c r="H31" s="653"/>
      <c r="I31" s="653"/>
      <c r="J31" s="653">
        <f>'Bulletin 9'!$AH$5</f>
        <v>0</v>
      </c>
      <c r="K31" s="653"/>
      <c r="L31" s="109" t="str">
        <f>IF($L$30="","",IF('Bulletin 9'!$M$15="Salarié","TS",IF('Bulletin 9'!$M$15="Non salarié","TNS",IF('Bulletin 9'!$M$15="",""))))</f>
        <v/>
      </c>
      <c r="M31" s="231">
        <f>'Bulletin 9'!$AK$72</f>
        <v>0</v>
      </c>
      <c r="N31" s="419" t="str">
        <f>IF(L31="","",IF(case_CSG="",IF(L31="TS",MIN(T31*(1-CSGCRDS),'Bulletin 9'!$L$72*($E$15*(1-CSGCRDS))),IF(L31="TNS",MIN(T31,'Bulletin 9'!$L$72*E$15))),IF(L31="TS",MIN(T31,'Bulletin 9'!$L$72*($E$15)),IF(L31="TNS",MIN(T31,'Bulletin 9'!$L$70*E$15)))))</f>
        <v/>
      </c>
      <c r="O31" s="419" t="str">
        <f>IF(L31="","",IF(case_CSG="",IF(L31="TS",MIN(V31*(1-CSGCRDS),'Bulletin 9'!$X$72*($E$17*(1-CSGCRDS))),IF(L31="TNS",MIN(V31,'Bulletin 9'!$X$72*E$17))),IF(L31="TS",MIN(V31,'Bulletin 9'!$X$72*($E$17)),IF(L31="TNS",MIN(V31,'Bulletin 9'!$X$72*E$17)))))</f>
        <v/>
      </c>
      <c r="P31" s="420">
        <f t="shared" si="1"/>
        <v>0</v>
      </c>
      <c r="Q31" s="97" t="str">
        <f t="shared" si="0"/>
        <v xml:space="preserve"> </v>
      </c>
      <c r="R31" s="87" t="str">
        <f>IF(ISERROR(8%*#REF!),"",8%*#REF!)</f>
        <v/>
      </c>
      <c r="S31" s="98">
        <f>COUNTA('Informations Entreprise'!#REF!)</f>
        <v>1</v>
      </c>
      <c r="T31" s="113">
        <f>IF(ISBLANK('Informations Entreprise'!$AC$22),U31,'Informations Entreprise'!$AC$22)</f>
        <v>3768</v>
      </c>
      <c r="U31" s="113">
        <v>3768</v>
      </c>
      <c r="V31" s="114">
        <f>IF(ISBLANK('Informations Entreprise'!$AC$26),W31,'Informations Entreprise'!$AC$26)</f>
        <v>7536</v>
      </c>
      <c r="W31" s="114">
        <v>7536</v>
      </c>
      <c r="Z31" s="261" t="str">
        <f>IF(AND(ISBLANK('Bulletin 9'!$M$17),'Informations Entreprise'!$AM$37="Prime de partage de la valeur"),"L'information Salaire est à renseigner dans le bulletin 9","")</f>
        <v/>
      </c>
    </row>
    <row r="32" spans="2:26" ht="46.5" customHeight="1" x14ac:dyDescent="0.25">
      <c r="B32" s="653">
        <f>'Bulletin 10'!$M$7</f>
        <v>0</v>
      </c>
      <c r="C32" s="653"/>
      <c r="D32" s="653"/>
      <c r="E32" s="653"/>
      <c r="F32" s="653">
        <f>'Bulletin 10'!$T$5</f>
        <v>0</v>
      </c>
      <c r="G32" s="653"/>
      <c r="H32" s="653"/>
      <c r="I32" s="653"/>
      <c r="J32" s="653">
        <f>'Bulletin 10'!$AH$5</f>
        <v>0</v>
      </c>
      <c r="K32" s="653"/>
      <c r="L32" s="109" t="str">
        <f>IF($L$31="","",IF('Bulletin 10'!$M$15="Salarié","TS",IF('Bulletin 10'!$M$15="Non salarié","TNS",IF('Bulletin 10'!$M$15="",""))))</f>
        <v/>
      </c>
      <c r="M32" s="231">
        <f>'Bulletin 10'!$AK$72</f>
        <v>0</v>
      </c>
      <c r="N32" s="419" t="str">
        <f>IF(L32="","",IF(case_CSG="",IF(L32="TS",MIN(T32*(1-CSGCRDS),'Bulletin 10'!$L$72*($E$15*(1-CSGCRDS))),IF(L32="TNS",MIN(T32,'Bulletin 10'!$L$72*E$15))),IF(L32="TS",MIN(T32,'Bulletin 10'!$L$72*($E$15)),IF(L32="TNS",MIN(T32,'Bulletin 10'!$L$70*E$15)))))</f>
        <v/>
      </c>
      <c r="O32" s="419" t="str">
        <f>IF(L32="","",IF(case_CSG="",IF(L32="TS",MIN(V32*(1-CSGCRDS),'Bulletin 10'!$X$72*($E$17*(1-CSGCRDS))),IF(L32="TNS",MIN(V32,'Bulletin 10'!$X$72*E$17))),IF(L32="TS",MIN(V32,'Bulletin 10'!$X$72*($E$17)),IF(L32="TNS",MIN(V32,'Bulletin 10'!$X$72*E$17)))))</f>
        <v/>
      </c>
      <c r="P32" s="420">
        <f t="shared" si="1"/>
        <v>0</v>
      </c>
      <c r="Q32" s="97" t="str">
        <f t="shared" si="0"/>
        <v xml:space="preserve"> </v>
      </c>
      <c r="R32" s="87" t="str">
        <f>IF(ISERROR(8%*#REF!),"",8%*#REF!)</f>
        <v/>
      </c>
      <c r="S32" s="98">
        <f>COUNTA('Informations Entreprise'!#REF!)</f>
        <v>1</v>
      </c>
      <c r="T32" s="113">
        <f>IF(ISBLANK('Informations Entreprise'!$AC$22),U32,'Informations Entreprise'!$AC$22)</f>
        <v>3768</v>
      </c>
      <c r="U32" s="113">
        <v>3768</v>
      </c>
      <c r="V32" s="114">
        <f>IF(ISBLANK('Informations Entreprise'!$AC$26),W32,'Informations Entreprise'!$AC$26)</f>
        <v>7536</v>
      </c>
      <c r="W32" s="114">
        <v>7536</v>
      </c>
      <c r="Z32" s="261"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75"/>
      <c r="K33" s="675"/>
      <c r="L33" s="112" t="s">
        <v>12</v>
      </c>
      <c r="M33" s="422">
        <f>+SUM($M$23:$M$32)</f>
        <v>0</v>
      </c>
      <c r="N33" s="421">
        <f>SUM($N$23:$N$32)</f>
        <v>0</v>
      </c>
      <c r="O33" s="421">
        <f>SUM($O$23:$O$32)</f>
        <v>0</v>
      </c>
      <c r="P33" s="17"/>
      <c r="Q33" s="17"/>
      <c r="R33" s="82"/>
    </row>
    <row r="34" spans="1:18" ht="11.25" customHeight="1" x14ac:dyDescent="0.25">
      <c r="B34" s="5"/>
      <c r="C34" s="5"/>
      <c r="D34" s="5"/>
      <c r="E34" s="5"/>
      <c r="F34" s="5"/>
      <c r="G34" s="5"/>
      <c r="H34" s="5"/>
      <c r="I34" s="16"/>
      <c r="J34" s="18"/>
      <c r="K34" s="18"/>
      <c r="L34" s="18"/>
      <c r="M34" s="19"/>
      <c r="N34" s="19"/>
      <c r="O34" s="19"/>
      <c r="P34" s="20"/>
      <c r="Q34" s="20"/>
      <c r="R34" s="82"/>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88"/>
      <c r="B37" s="655" t="s">
        <v>99</v>
      </c>
      <c r="C37" s="656"/>
      <c r="D37" s="656"/>
      <c r="E37" s="656"/>
      <c r="F37" s="656"/>
      <c r="G37" s="656"/>
      <c r="H37" s="656"/>
      <c r="I37" s="656"/>
      <c r="J37" s="656"/>
      <c r="K37" s="656"/>
      <c r="L37" s="656"/>
      <c r="M37" s="656"/>
      <c r="N37" s="656"/>
      <c r="O37" s="656"/>
      <c r="P37" s="657"/>
      <c r="Q37" s="27"/>
    </row>
    <row r="38" spans="1:18" ht="24.75" customHeight="1" x14ac:dyDescent="0.25">
      <c r="A38" s="88"/>
      <c r="B38" s="26" t="s">
        <v>13</v>
      </c>
      <c r="C38" s="27"/>
      <c r="D38" s="27"/>
      <c r="E38" s="27"/>
      <c r="F38" s="27"/>
      <c r="G38" s="27"/>
      <c r="H38" s="27"/>
      <c r="I38" s="27"/>
      <c r="J38" s="27"/>
      <c r="K38" s="27"/>
      <c r="L38" s="27"/>
      <c r="M38" s="233"/>
      <c r="N38" s="27"/>
      <c r="O38" s="27"/>
      <c r="P38" s="28"/>
      <c r="Q38" s="27"/>
    </row>
    <row r="39" spans="1:18" ht="24.75" customHeight="1" x14ac:dyDescent="0.25">
      <c r="A39" s="88"/>
      <c r="B39" s="29" t="s">
        <v>14</v>
      </c>
      <c r="C39" s="27"/>
      <c r="D39" s="27"/>
      <c r="E39" s="27"/>
      <c r="F39" s="27"/>
      <c r="G39" s="27"/>
      <c r="H39" s="27"/>
      <c r="I39" s="27"/>
      <c r="J39" s="27"/>
      <c r="K39" s="27"/>
      <c r="L39" s="27"/>
      <c r="M39" s="233"/>
      <c r="N39" s="27"/>
      <c r="O39" s="27"/>
      <c r="P39" s="28"/>
      <c r="Q39" s="27"/>
    </row>
    <row r="40" spans="1:18" ht="8.25" customHeight="1" thickBot="1" x14ac:dyDescent="0.25">
      <c r="A40" s="88"/>
      <c r="B40" s="88"/>
      <c r="C40" s="5"/>
      <c r="D40" s="30"/>
      <c r="E40" s="30"/>
      <c r="F40" s="30"/>
      <c r="G40" s="5"/>
      <c r="H40" s="5"/>
      <c r="I40" s="5"/>
      <c r="J40" s="5"/>
      <c r="K40" s="5"/>
      <c r="L40" s="5"/>
      <c r="M40" s="33"/>
      <c r="N40" s="5"/>
      <c r="O40" s="5"/>
      <c r="P40" s="31"/>
      <c r="Q40" s="5"/>
    </row>
    <row r="41" spans="1:18" ht="22.5" customHeight="1" thickBot="1" x14ac:dyDescent="0.3">
      <c r="A41" s="88"/>
      <c r="B41" s="88"/>
      <c r="C41" s="423">
        <f>+IF($M$23&gt;0,1,0)+IF($M$24&gt;0,1,0)+IF($M$25&gt;0,1,0)+IF($M$26&gt;0,1,0)+IF($M$27&gt;0,1,0)+IF($M$28&gt;0,1,0)+IF($M$29&gt;0,1,0)+IF($M$30&gt;0,1,0)+IF($M$31&gt;0,1,0)+IF($M$32&gt;0,1,0)</f>
        <v>0</v>
      </c>
      <c r="D41" s="100" t="s">
        <v>26</v>
      </c>
      <c r="E41" s="6"/>
      <c r="F41" s="5"/>
      <c r="G41" s="5"/>
      <c r="H41" s="5"/>
      <c r="I41" s="5"/>
      <c r="J41" s="5"/>
      <c r="K41" s="5"/>
      <c r="L41" s="5"/>
      <c r="M41" s="33"/>
      <c r="N41" s="5"/>
      <c r="O41" s="5"/>
      <c r="P41" s="31"/>
      <c r="Q41" s="5"/>
    </row>
    <row r="42" spans="1:18" ht="8.25" customHeight="1" x14ac:dyDescent="0.25">
      <c r="A42" s="88"/>
      <c r="B42" s="88"/>
      <c r="C42" s="32"/>
      <c r="D42" s="6"/>
      <c r="E42" s="6"/>
      <c r="F42" s="5"/>
      <c r="G42" s="5"/>
      <c r="H42" s="5"/>
      <c r="I42" s="5"/>
      <c r="J42" s="5"/>
      <c r="K42" s="5"/>
      <c r="L42" s="5"/>
      <c r="M42" s="33"/>
      <c r="N42" s="5"/>
      <c r="O42" s="5"/>
      <c r="P42" s="31"/>
      <c r="Q42" s="5"/>
    </row>
    <row r="43" spans="1:18" ht="17.25" customHeight="1" x14ac:dyDescent="0.25">
      <c r="A43" s="88"/>
      <c r="B43" s="61" t="s">
        <v>15</v>
      </c>
      <c r="C43" s="5"/>
      <c r="D43" s="5"/>
      <c r="E43" s="32"/>
      <c r="F43" s="6"/>
      <c r="G43" s="5"/>
      <c r="H43" s="5"/>
      <c r="I43" s="5"/>
      <c r="J43" s="5"/>
      <c r="K43" s="5"/>
      <c r="L43" s="5"/>
      <c r="M43" s="33"/>
      <c r="N43" s="5"/>
      <c r="O43" s="5"/>
      <c r="P43" s="31"/>
      <c r="Q43" s="5"/>
    </row>
    <row r="44" spans="1:18" ht="7.5" customHeight="1" thickBot="1" x14ac:dyDescent="0.3">
      <c r="A44" s="88"/>
      <c r="B44" s="88"/>
      <c r="C44" s="5"/>
      <c r="D44" s="32"/>
      <c r="E44" s="32"/>
      <c r="F44" s="6"/>
      <c r="G44" s="5"/>
      <c r="H44" s="5"/>
      <c r="I44" s="5"/>
      <c r="J44" s="5"/>
      <c r="K44" s="5"/>
      <c r="L44" s="5"/>
      <c r="M44" s="33"/>
      <c r="N44" s="5"/>
      <c r="O44" s="5"/>
      <c r="P44" s="31"/>
      <c r="Q44" s="5"/>
    </row>
    <row r="45" spans="1:18" ht="21.75" customHeight="1" thickBot="1" x14ac:dyDescent="0.3">
      <c r="A45" s="88"/>
      <c r="B45" s="88"/>
      <c r="C45" s="423">
        <v>1</v>
      </c>
      <c r="D45" s="100"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33"/>
      <c r="N45" s="5"/>
      <c r="O45" s="5"/>
      <c r="P45" s="31"/>
      <c r="Q45" s="5"/>
    </row>
    <row r="46" spans="1:18" ht="9.75" customHeight="1" x14ac:dyDescent="0.25">
      <c r="A46" s="88"/>
      <c r="B46" s="88"/>
      <c r="C46" s="32"/>
      <c r="D46" s="6"/>
      <c r="E46" s="6"/>
      <c r="F46" s="5"/>
      <c r="G46" s="5"/>
      <c r="H46" s="5"/>
      <c r="I46" s="5"/>
      <c r="J46" s="5"/>
      <c r="K46" s="5"/>
      <c r="L46" s="5"/>
      <c r="M46" s="33"/>
      <c r="N46" s="5"/>
      <c r="O46" s="5"/>
      <c r="P46" s="31"/>
      <c r="Q46" s="5"/>
    </row>
    <row r="47" spans="1:18" ht="21.75" customHeight="1" x14ac:dyDescent="0.25">
      <c r="A47" s="88"/>
      <c r="B47" s="214" t="s">
        <v>98</v>
      </c>
      <c r="C47" s="32"/>
      <c r="D47" s="32"/>
      <c r="E47" s="6"/>
      <c r="F47" s="5"/>
      <c r="G47" s="5"/>
      <c r="H47" s="5"/>
      <c r="I47" s="5"/>
      <c r="J47" s="5"/>
      <c r="K47" s="5"/>
      <c r="L47" s="5"/>
      <c r="M47" s="33"/>
      <c r="N47" s="5"/>
      <c r="O47" s="5"/>
      <c r="P47" s="31"/>
      <c r="Q47" s="5"/>
      <c r="R47" s="83"/>
    </row>
    <row r="48" spans="1:18" ht="12" customHeight="1" x14ac:dyDescent="0.25">
      <c r="A48" s="88"/>
      <c r="B48" s="659"/>
      <c r="C48" s="660"/>
      <c r="D48" s="660"/>
      <c r="E48" s="660"/>
      <c r="F48" s="660"/>
      <c r="G48" s="660"/>
      <c r="H48" s="660"/>
      <c r="I48" s="660"/>
      <c r="J48" s="660"/>
      <c r="K48" s="660"/>
      <c r="L48" s="660"/>
      <c r="M48" s="660"/>
      <c r="N48" s="660"/>
      <c r="O48" s="660"/>
      <c r="P48" s="661"/>
      <c r="Q48" s="5"/>
      <c r="R48" s="83"/>
    </row>
    <row r="49" spans="1:18" ht="18" customHeight="1" x14ac:dyDescent="0.25">
      <c r="A49" s="5"/>
      <c r="B49" s="220"/>
      <c r="C49" s="221"/>
      <c r="D49" s="221"/>
      <c r="E49" s="221"/>
      <c r="F49" s="669" t="s">
        <v>101</v>
      </c>
      <c r="G49" s="669"/>
      <c r="H49" s="669"/>
      <c r="I49" s="669"/>
      <c r="J49" s="669"/>
      <c r="K49" s="669"/>
      <c r="L49" s="669"/>
      <c r="M49" s="669"/>
      <c r="N49" s="669"/>
      <c r="O49" s="669"/>
      <c r="P49" s="222"/>
      <c r="Q49" s="5"/>
      <c r="R49" s="83"/>
    </row>
    <row r="50" spans="1:18" ht="18" customHeight="1" x14ac:dyDescent="0.25">
      <c r="A50" s="5"/>
      <c r="B50" s="220"/>
      <c r="C50" s="221"/>
      <c r="D50" s="221"/>
      <c r="E50" s="221"/>
      <c r="F50" s="666" t="s">
        <v>102</v>
      </c>
      <c r="G50" s="667"/>
      <c r="H50" s="667"/>
      <c r="I50" s="667"/>
      <c r="J50" s="667"/>
      <c r="K50" s="667"/>
      <c r="L50" s="667"/>
      <c r="M50" s="667"/>
      <c r="N50" s="667"/>
      <c r="O50" s="667"/>
      <c r="P50" s="222"/>
      <c r="Q50" s="5"/>
      <c r="R50" s="83"/>
    </row>
    <row r="51" spans="1:18" ht="18" customHeight="1" x14ac:dyDescent="0.2">
      <c r="B51" s="223"/>
      <c r="C51" s="224"/>
      <c r="D51" s="224"/>
      <c r="E51" s="224"/>
      <c r="F51" s="668"/>
      <c r="G51" s="668"/>
      <c r="H51" s="668"/>
      <c r="I51" s="668"/>
      <c r="J51" s="668"/>
      <c r="K51" s="668"/>
      <c r="L51" s="668"/>
      <c r="M51" s="668"/>
      <c r="N51" s="668"/>
      <c r="O51" s="668"/>
      <c r="P51" s="225"/>
      <c r="Q51" s="69"/>
      <c r="R51" s="82"/>
    </row>
    <row r="52" spans="1:18" s="5" customFormat="1" ht="27" customHeight="1" x14ac:dyDescent="0.25">
      <c r="M52" s="33"/>
      <c r="R52" s="89"/>
    </row>
    <row r="53" spans="1:18" s="63" customFormat="1" ht="23.25" customHeight="1" x14ac:dyDescent="0.25">
      <c r="B53" s="655" t="s">
        <v>25</v>
      </c>
      <c r="C53" s="656"/>
      <c r="D53" s="656"/>
      <c r="E53" s="656"/>
      <c r="F53" s="656"/>
      <c r="G53" s="656"/>
      <c r="H53" s="656"/>
      <c r="I53" s="656"/>
      <c r="J53" s="656"/>
      <c r="K53" s="656"/>
      <c r="L53" s="656"/>
      <c r="M53" s="656"/>
      <c r="N53" s="656"/>
      <c r="O53" s="656"/>
      <c r="P53" s="657"/>
      <c r="Q53" s="62"/>
      <c r="R53" s="90"/>
    </row>
    <row r="54" spans="1:18" ht="13.5" customHeight="1" x14ac:dyDescent="0.3">
      <c r="B54" s="36"/>
      <c r="C54" s="34"/>
      <c r="D54" s="35"/>
      <c r="E54" s="35"/>
      <c r="F54" s="35"/>
      <c r="G54" s="35"/>
      <c r="H54" s="5"/>
      <c r="I54" s="5"/>
      <c r="J54" s="5"/>
      <c r="K54" s="5"/>
      <c r="L54" s="5"/>
      <c r="M54" s="33"/>
      <c r="N54" s="5"/>
      <c r="O54" s="5"/>
      <c r="P54" s="31"/>
      <c r="Q54" s="5"/>
      <c r="R54" s="82"/>
    </row>
    <row r="55" spans="1:18" ht="22.5" customHeight="1" x14ac:dyDescent="0.25">
      <c r="B55" s="64" t="s">
        <v>27</v>
      </c>
      <c r="C55" s="38"/>
      <c r="D55" s="5"/>
      <c r="E55" s="4"/>
      <c r="F55" s="37"/>
      <c r="G55" s="670">
        <f>+O33+N33</f>
        <v>0</v>
      </c>
      <c r="H55" s="670"/>
      <c r="I55" s="670"/>
      <c r="J55" s="5"/>
      <c r="K55" s="5"/>
      <c r="L55" s="5"/>
      <c r="M55" s="33"/>
      <c r="N55" s="5"/>
      <c r="O55" s="5"/>
      <c r="P55" s="31"/>
      <c r="Q55" s="5"/>
      <c r="R55" s="81"/>
    </row>
    <row r="56" spans="1:18" ht="15.75" customHeight="1" x14ac:dyDescent="0.25">
      <c r="B56" s="80"/>
      <c r="C56" s="51"/>
      <c r="D56" s="39"/>
      <c r="E56" s="39"/>
      <c r="F56" s="39"/>
      <c r="G56" s="39"/>
      <c r="H56" s="39"/>
      <c r="I56" s="39"/>
      <c r="J56" s="39"/>
      <c r="K56" s="39"/>
      <c r="L56" s="39"/>
      <c r="M56" s="234"/>
      <c r="N56" s="39"/>
      <c r="O56" s="51"/>
      <c r="P56" s="52"/>
      <c r="Q56" s="5"/>
      <c r="R56" s="83"/>
    </row>
    <row r="57" spans="1:18" ht="15.75" x14ac:dyDescent="0.25">
      <c r="B57" s="5"/>
      <c r="C57" s="5"/>
      <c r="D57" s="40"/>
      <c r="E57" s="40"/>
      <c r="F57" s="41"/>
      <c r="G57" s="40"/>
      <c r="H57" s="40"/>
      <c r="I57" s="40"/>
      <c r="J57" s="40"/>
      <c r="K57" s="40"/>
      <c r="L57" s="40"/>
      <c r="M57" s="235"/>
      <c r="N57" s="40"/>
      <c r="O57" s="40"/>
      <c r="P57" s="40"/>
      <c r="Q57" s="40"/>
      <c r="R57" s="83"/>
    </row>
    <row r="58" spans="1:18" ht="14.25" customHeight="1" x14ac:dyDescent="0.2">
      <c r="B58" s="42"/>
      <c r="C58" s="42"/>
      <c r="D58" s="42"/>
      <c r="E58" s="42"/>
      <c r="F58" s="6"/>
      <c r="G58" s="6"/>
      <c r="H58" s="6"/>
      <c r="I58" s="6"/>
      <c r="J58" s="6"/>
      <c r="K58" s="6"/>
      <c r="L58" s="6"/>
      <c r="M58" s="236"/>
      <c r="N58" s="6"/>
      <c r="O58" s="5"/>
      <c r="P58" s="5"/>
      <c r="Q58" s="40"/>
      <c r="R58" s="81"/>
    </row>
    <row r="59" spans="1:18" ht="24" customHeight="1" x14ac:dyDescent="0.4">
      <c r="A59" s="91"/>
      <c r="B59" s="424" t="s">
        <v>16</v>
      </c>
      <c r="C59" s="425"/>
      <c r="D59" s="425"/>
      <c r="E59" s="425"/>
      <c r="F59" s="426"/>
      <c r="G59" s="426"/>
      <c r="H59" s="426"/>
      <c r="I59" s="426"/>
      <c r="J59" s="426"/>
      <c r="K59" s="426"/>
      <c r="L59" s="426"/>
      <c r="M59" s="427"/>
      <c r="N59" s="426"/>
      <c r="O59" s="426"/>
      <c r="P59" s="428"/>
      <c r="Q59" s="40"/>
    </row>
    <row r="60" spans="1:18" ht="17.25" customHeight="1" x14ac:dyDescent="0.4">
      <c r="B60" s="43"/>
      <c r="C60" s="44"/>
      <c r="D60" s="44"/>
      <c r="E60" s="44"/>
      <c r="F60" s="24"/>
      <c r="G60" s="24"/>
      <c r="H60" s="24"/>
      <c r="I60" s="24"/>
      <c r="J60" s="24"/>
      <c r="K60" s="24"/>
      <c r="L60" s="24"/>
      <c r="M60" s="237"/>
      <c r="N60" s="24"/>
      <c r="O60" s="24"/>
      <c r="P60" s="25"/>
      <c r="Q60" s="5"/>
    </row>
    <row r="61" spans="1:18" ht="30" customHeight="1" x14ac:dyDescent="0.25">
      <c r="B61" s="45" t="s">
        <v>17</v>
      </c>
      <c r="C61" s="671">
        <f>'Informations Entreprise'!$H$41</f>
        <v>0</v>
      </c>
      <c r="D61" s="672"/>
      <c r="E61" s="672"/>
      <c r="F61" s="672"/>
      <c r="G61" s="672"/>
      <c r="H61" s="673"/>
      <c r="I61" s="92" t="s">
        <v>18</v>
      </c>
      <c r="J61" s="674">
        <f>'Informations Entreprise'!$H$43</f>
        <v>0</v>
      </c>
      <c r="K61" s="673"/>
      <c r="L61" s="5"/>
      <c r="M61" s="662"/>
      <c r="N61" s="663"/>
      <c r="O61" s="663"/>
      <c r="P61" s="31"/>
      <c r="Q61" s="5"/>
      <c r="R61" s="83"/>
    </row>
    <row r="62" spans="1:18" ht="30" customHeight="1" x14ac:dyDescent="0.25">
      <c r="B62" s="215"/>
      <c r="C62" s="216"/>
      <c r="D62" s="216"/>
      <c r="E62" s="216"/>
      <c r="F62" s="216"/>
      <c r="G62" s="216"/>
      <c r="H62" s="216"/>
      <c r="I62" s="217"/>
      <c r="J62" s="218"/>
      <c r="K62" s="219"/>
      <c r="L62" s="5"/>
      <c r="M62" s="664"/>
      <c r="N62" s="665"/>
      <c r="O62" s="665"/>
      <c r="P62" s="31"/>
      <c r="Q62" s="5"/>
      <c r="R62" s="83"/>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230"/>
      <c r="N64" s="51"/>
      <c r="O64" s="51"/>
      <c r="P64" s="52"/>
      <c r="Q64" s="5"/>
    </row>
    <row r="65" spans="2:17" ht="18" hidden="1" customHeight="1" x14ac:dyDescent="0.25">
      <c r="B65" s="93" t="s">
        <v>19</v>
      </c>
      <c r="C65" s="93"/>
      <c r="D65" s="93"/>
      <c r="E65" s="93"/>
      <c r="F65" s="94"/>
      <c r="G65" s="94"/>
      <c r="H65" s="94"/>
      <c r="I65" s="94"/>
      <c r="J65" s="94"/>
      <c r="K65" s="94"/>
      <c r="L65" s="94"/>
      <c r="M65" s="238"/>
      <c r="N65" s="94"/>
    </row>
    <row r="66" spans="2:17" s="56" customFormat="1" ht="12.75" hidden="1" customHeight="1" x14ac:dyDescent="0.25">
      <c r="B66" s="53" t="s">
        <v>20</v>
      </c>
      <c r="C66" s="54"/>
      <c r="D66" s="54"/>
      <c r="E66" s="54"/>
      <c r="F66" s="55"/>
      <c r="G66" s="55"/>
      <c r="H66" s="55"/>
      <c r="I66" s="68">
        <f>SUM(R23:R32)</f>
        <v>0</v>
      </c>
      <c r="J66" s="56" t="s">
        <v>21</v>
      </c>
      <c r="K66" s="658" t="e">
        <f>SUM(#REF!)</f>
        <v>#REF!</v>
      </c>
      <c r="L66" s="658"/>
      <c r="M66" s="658"/>
      <c r="N66" s="68"/>
    </row>
    <row r="67" spans="2:17" s="56" customFormat="1" ht="18" hidden="1" x14ac:dyDescent="0.25">
      <c r="B67" s="57" t="s">
        <v>22</v>
      </c>
      <c r="C67" s="58"/>
      <c r="D67" s="58"/>
      <c r="E67" s="58"/>
      <c r="F67" s="58"/>
      <c r="G67" s="654">
        <f>20%*N33</f>
        <v>0</v>
      </c>
      <c r="H67" s="654"/>
      <c r="I67" s="654"/>
      <c r="J67" s="58"/>
      <c r="K67" s="58"/>
      <c r="L67" s="58"/>
      <c r="O67" s="59"/>
      <c r="P67" s="60"/>
      <c r="Q67" s="60"/>
    </row>
    <row r="68" spans="2:17" s="56" customFormat="1" ht="18" hidden="1" x14ac:dyDescent="0.25">
      <c r="B68" s="57" t="s">
        <v>23</v>
      </c>
      <c r="C68" s="58"/>
      <c r="D68" s="58"/>
      <c r="E68" s="58"/>
      <c r="F68" s="58"/>
      <c r="G68" s="654">
        <f>16%*O33</f>
        <v>0</v>
      </c>
      <c r="H68" s="654"/>
      <c r="I68" s="654"/>
      <c r="J68" s="58"/>
      <c r="K68" s="58"/>
      <c r="L68" s="58"/>
      <c r="O68" s="59"/>
      <c r="P68" s="60"/>
      <c r="Q68" s="60"/>
    </row>
    <row r="69" spans="2:17" hidden="1" x14ac:dyDescent="0.25"/>
    <row r="70" spans="2:17" x14ac:dyDescent="0.25">
      <c r="P70" s="1" t="s">
        <v>24</v>
      </c>
    </row>
  </sheetData>
  <sheetProtection algorithmName="SHA-512" hashValue="bRXKPCsUomO/ROOffjh2CKsdMKhJEucuPmVJDQ9Bm7KkBSyC7BZf2r1RnevJPkXfMrZSWFOfCNMOJxSFrF7Ytw==" saltValue="9qAQc3MGp/AH0Szycz/0i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J31:K31"/>
    <mergeCell ref="G55:I55"/>
    <mergeCell ref="C61:H61"/>
    <mergeCell ref="J61:K61"/>
    <mergeCell ref="B32:E32"/>
    <mergeCell ref="F32:I32"/>
    <mergeCell ref="J32:K32"/>
    <mergeCell ref="J33:K33"/>
    <mergeCell ref="B31:E31"/>
    <mergeCell ref="F31:I31"/>
    <mergeCell ref="G67:I67"/>
    <mergeCell ref="G68:I68"/>
    <mergeCell ref="B37:P37"/>
    <mergeCell ref="B53:P53"/>
    <mergeCell ref="K66:M66"/>
    <mergeCell ref="B48:P48"/>
    <mergeCell ref="M61:O62"/>
    <mergeCell ref="F50:O51"/>
    <mergeCell ref="F49:O49"/>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23 O24:O32">
    <cfRule type="expression" dxfId="13" priority="11">
      <formula>$L$23=""</formula>
    </cfRule>
  </conditionalFormatting>
  <conditionalFormatting sqref="N24:O24 N25:N32">
    <cfRule type="expression" dxfId="12" priority="10">
      <formula>$L$24=""</formula>
    </cfRule>
  </conditionalFormatting>
  <conditionalFormatting sqref="N25:O25">
    <cfRule type="expression" dxfId="11" priority="9">
      <formula>$L$23=""</formula>
    </cfRule>
  </conditionalFormatting>
  <conditionalFormatting sqref="N26:O26">
    <cfRule type="expression" dxfId="10" priority="7">
      <formula>$L$23=""</formula>
    </cfRule>
  </conditionalFormatting>
  <conditionalFormatting sqref="N27:O27">
    <cfRule type="expression" dxfId="9" priority="6">
      <formula>$L$23=""</formula>
    </cfRule>
  </conditionalFormatting>
  <conditionalFormatting sqref="N28:O28">
    <cfRule type="expression" dxfId="8" priority="5">
      <formula>$L$23=""</formula>
    </cfRule>
  </conditionalFormatting>
  <conditionalFormatting sqref="N29:O29">
    <cfRule type="expression" dxfId="7" priority="4">
      <formula>$L$23=""</formula>
    </cfRule>
  </conditionalFormatting>
  <conditionalFormatting sqref="N30:O30">
    <cfRule type="expression" dxfId="6" priority="3">
      <formula>$L$23=""</formula>
    </cfRule>
  </conditionalFormatting>
  <conditionalFormatting sqref="N31:O31">
    <cfRule type="expression" dxfId="5" priority="2">
      <formula>$L$23=""</formula>
    </cfRule>
  </conditionalFormatting>
  <conditionalFormatting sqref="N32:O32">
    <cfRule type="expression" dxfId="4" priority="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8"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P23:P32</xm:sqref>
        </x14:conditionalFormatting>
        <x14:conditionalFormatting xmlns:xm="http://schemas.microsoft.com/office/excel/2006/main">
          <x14:cfRule type="expression" priority="37" id="{5372061E-4D4E-4CE8-97B7-C3C53FD664AE}">
            <xm:f>'Informations Entreprise'!$AM$37="Abondement unilatéral"</xm:f>
            <x14:dxf>
              <border>
                <left/>
                <right/>
                <top/>
                <bottom/>
                <vertical/>
                <horizontal/>
              </border>
            </x14:dxf>
          </x14:cfRule>
          <xm:sqref>O22:P22 O33:P33 P23:P32</xm:sqref>
        </x14:conditionalFormatting>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N23:O32</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O23:O32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3"/>
  <sheetViews>
    <sheetView workbookViewId="0">
      <selection activeCell="A43" sqref="A43"/>
    </sheetView>
  </sheetViews>
  <sheetFormatPr baseColWidth="10" defaultColWidth="11.42578125" defaultRowHeight="15" x14ac:dyDescent="0.25"/>
  <cols>
    <col min="1" max="1" width="58.5703125" style="429" bestFit="1" customWidth="1"/>
    <col min="2" max="16384" width="11.42578125" style="429"/>
  </cols>
  <sheetData>
    <row r="1" spans="1:8" x14ac:dyDescent="0.25">
      <c r="A1" s="431" t="s">
        <v>125</v>
      </c>
    </row>
    <row r="2" spans="1:8" x14ac:dyDescent="0.25">
      <c r="A2" s="432" t="s">
        <v>126</v>
      </c>
    </row>
    <row r="3" spans="1:8" x14ac:dyDescent="0.25">
      <c r="A3" s="432" t="s">
        <v>127</v>
      </c>
    </row>
    <row r="4" spans="1:8" x14ac:dyDescent="0.25">
      <c r="A4" s="432" t="s">
        <v>128</v>
      </c>
      <c r="C4" s="430"/>
      <c r="D4" s="676" t="s">
        <v>114</v>
      </c>
      <c r="E4" s="676"/>
      <c r="F4" s="676"/>
      <c r="G4" s="676"/>
      <c r="H4" s="676"/>
    </row>
    <row r="5" spans="1:8" x14ac:dyDescent="0.25">
      <c r="A5" s="432" t="s">
        <v>164</v>
      </c>
      <c r="C5" s="430"/>
      <c r="D5" s="676"/>
      <c r="E5" s="676"/>
      <c r="F5" s="676"/>
      <c r="G5" s="676"/>
      <c r="H5" s="676"/>
    </row>
    <row r="6" spans="1:8" x14ac:dyDescent="0.25">
      <c r="A6" s="432" t="s">
        <v>165</v>
      </c>
      <c r="C6" s="430"/>
      <c r="D6" s="676"/>
      <c r="E6" s="676"/>
      <c r="F6" s="676"/>
      <c r="G6" s="676"/>
      <c r="H6" s="676"/>
    </row>
    <row r="7" spans="1:8" x14ac:dyDescent="0.25">
      <c r="A7" s="432" t="s">
        <v>166</v>
      </c>
      <c r="C7" s="430"/>
      <c r="D7" s="676"/>
      <c r="E7" s="676"/>
      <c r="F7" s="676"/>
      <c r="G7" s="676"/>
      <c r="H7" s="676"/>
    </row>
    <row r="8" spans="1:8" x14ac:dyDescent="0.25">
      <c r="A8" s="432" t="s">
        <v>167</v>
      </c>
      <c r="C8" s="430"/>
      <c r="D8" s="676"/>
      <c r="E8" s="676"/>
      <c r="F8" s="676"/>
      <c r="G8" s="676"/>
      <c r="H8" s="676"/>
    </row>
    <row r="9" spans="1:8" x14ac:dyDescent="0.25">
      <c r="A9" s="432" t="s">
        <v>188</v>
      </c>
      <c r="C9" s="430"/>
      <c r="D9" s="676"/>
      <c r="E9" s="676"/>
      <c r="F9" s="676"/>
      <c r="G9" s="676"/>
      <c r="H9" s="676"/>
    </row>
    <row r="10" spans="1:8" x14ac:dyDescent="0.25">
      <c r="A10" s="432" t="s">
        <v>168</v>
      </c>
      <c r="C10" s="430"/>
      <c r="D10" s="676"/>
      <c r="E10" s="676"/>
      <c r="F10" s="676"/>
      <c r="G10" s="676"/>
      <c r="H10" s="676"/>
    </row>
    <row r="11" spans="1:8" x14ac:dyDescent="0.25">
      <c r="A11" s="432" t="s">
        <v>169</v>
      </c>
      <c r="C11" s="430"/>
      <c r="D11" s="676"/>
      <c r="E11" s="676"/>
      <c r="F11" s="676"/>
      <c r="G11" s="676"/>
      <c r="H11" s="676"/>
    </row>
    <row r="12" spans="1:8" x14ac:dyDescent="0.25">
      <c r="A12" s="432" t="s">
        <v>170</v>
      </c>
      <c r="C12" s="430"/>
      <c r="D12" s="676"/>
      <c r="E12" s="676"/>
      <c r="F12" s="676"/>
      <c r="G12" s="676"/>
      <c r="H12" s="676"/>
    </row>
    <row r="13" spans="1:8" x14ac:dyDescent="0.25">
      <c r="A13" s="432" t="s">
        <v>171</v>
      </c>
    </row>
    <row r="14" spans="1:8" x14ac:dyDescent="0.25">
      <c r="A14" s="432" t="s">
        <v>172</v>
      </c>
    </row>
    <row r="15" spans="1:8" x14ac:dyDescent="0.25">
      <c r="A15" s="432" t="s">
        <v>173</v>
      </c>
    </row>
    <row r="16" spans="1:8" x14ac:dyDescent="0.25">
      <c r="A16" s="432" t="s">
        <v>174</v>
      </c>
    </row>
    <row r="17" spans="1:1" x14ac:dyDescent="0.25">
      <c r="A17" s="432" t="s">
        <v>129</v>
      </c>
    </row>
    <row r="18" spans="1:1" x14ac:dyDescent="0.25">
      <c r="A18" s="432" t="s">
        <v>130</v>
      </c>
    </row>
    <row r="19" spans="1:1" x14ac:dyDescent="0.25">
      <c r="A19" s="432" t="s">
        <v>131</v>
      </c>
    </row>
    <row r="20" spans="1:1" x14ac:dyDescent="0.25">
      <c r="A20" s="432" t="s">
        <v>132</v>
      </c>
    </row>
    <row r="21" spans="1:1" x14ac:dyDescent="0.25">
      <c r="A21" s="432" t="s">
        <v>133</v>
      </c>
    </row>
    <row r="22" spans="1:1" x14ac:dyDescent="0.25">
      <c r="A22" s="432" t="s">
        <v>134</v>
      </c>
    </row>
    <row r="23" spans="1:1" x14ac:dyDescent="0.25">
      <c r="A23" s="432" t="s">
        <v>135</v>
      </c>
    </row>
    <row r="24" spans="1:1" x14ac:dyDescent="0.25">
      <c r="A24" s="432" t="s">
        <v>136</v>
      </c>
    </row>
    <row r="25" spans="1:1" x14ac:dyDescent="0.25">
      <c r="A25" s="432" t="s">
        <v>137</v>
      </c>
    </row>
    <row r="26" spans="1:1" x14ac:dyDescent="0.25">
      <c r="A26" s="432" t="s">
        <v>138</v>
      </c>
    </row>
    <row r="27" spans="1:1" x14ac:dyDescent="0.25">
      <c r="A27" s="432" t="s">
        <v>139</v>
      </c>
    </row>
    <row r="28" spans="1:1" x14ac:dyDescent="0.25">
      <c r="A28" s="432" t="s">
        <v>140</v>
      </c>
    </row>
    <row r="29" spans="1:1" x14ac:dyDescent="0.25">
      <c r="A29" s="432" t="s">
        <v>141</v>
      </c>
    </row>
    <row r="30" spans="1:1" x14ac:dyDescent="0.25">
      <c r="A30" s="432" t="s">
        <v>142</v>
      </c>
    </row>
    <row r="31" spans="1:1" x14ac:dyDescent="0.25">
      <c r="A31" s="432" t="s">
        <v>143</v>
      </c>
    </row>
    <row r="32" spans="1:1" x14ac:dyDescent="0.25">
      <c r="A32" s="432" t="s">
        <v>144</v>
      </c>
    </row>
    <row r="33" spans="1:1" x14ac:dyDescent="0.25">
      <c r="A33" s="432" t="s">
        <v>145</v>
      </c>
    </row>
    <row r="34" spans="1:1" x14ac:dyDescent="0.25">
      <c r="A34" s="432" t="s">
        <v>146</v>
      </c>
    </row>
    <row r="35" spans="1:1" x14ac:dyDescent="0.25">
      <c r="A35" s="432" t="s">
        <v>147</v>
      </c>
    </row>
    <row r="36" spans="1:1" x14ac:dyDescent="0.25">
      <c r="A36" s="432" t="s">
        <v>148</v>
      </c>
    </row>
    <row r="37" spans="1:1" x14ac:dyDescent="0.25">
      <c r="A37" s="432" t="s">
        <v>149</v>
      </c>
    </row>
    <row r="38" spans="1:1" x14ac:dyDescent="0.25">
      <c r="A38" s="432" t="s">
        <v>150</v>
      </c>
    </row>
    <row r="39" spans="1:1" x14ac:dyDescent="0.25">
      <c r="A39" s="432" t="s">
        <v>151</v>
      </c>
    </row>
    <row r="40" spans="1:1" x14ac:dyDescent="0.25">
      <c r="A40" s="432" t="s">
        <v>152</v>
      </c>
    </row>
    <row r="41" spans="1:1" x14ac:dyDescent="0.25">
      <c r="A41" s="432" t="s">
        <v>153</v>
      </c>
    </row>
    <row r="42" spans="1:1" x14ac:dyDescent="0.25">
      <c r="A42" s="432" t="s">
        <v>154</v>
      </c>
    </row>
    <row r="43" spans="1:1" x14ac:dyDescent="0.25">
      <c r="A43" s="432"/>
    </row>
  </sheetData>
  <sheetProtection algorithmName="SHA-512" hashValue="Fqr3R/IPcaBF8UAsejRsAq4J5gec0LieciiZfqMZPAy2GvlKnvn5Ri4esxl2Nz9s1xdIR4C1keiSnio4l/8mmw==" saltValue="poHg3ev+t4hiROe8C3tQF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38" sqref="I38"/>
    </sheetView>
  </sheetViews>
  <sheetFormatPr baseColWidth="10" defaultColWidth="11.42578125" defaultRowHeight="15" x14ac:dyDescent="0.25"/>
  <cols>
    <col min="1" max="1" width="11.42578125" style="242"/>
    <col min="2" max="2" width="37.5703125" style="70" bestFit="1" customWidth="1"/>
    <col min="3" max="3" width="37.42578125" style="247" bestFit="1" customWidth="1"/>
    <col min="4" max="4" width="11.42578125" style="247"/>
    <col min="5" max="8" width="11.42578125" style="242"/>
    <col min="9" max="9" width="14.42578125" style="242" bestFit="1" customWidth="1"/>
    <col min="10" max="16384" width="11.42578125" style="242"/>
  </cols>
  <sheetData>
    <row r="1" spans="2:9" x14ac:dyDescent="0.25">
      <c r="I1" s="256" t="s">
        <v>112</v>
      </c>
    </row>
    <row r="2" spans="2:9" x14ac:dyDescent="0.25">
      <c r="B2" s="240" t="s">
        <v>48</v>
      </c>
      <c r="C2" s="248">
        <v>47100</v>
      </c>
      <c r="I2" s="256" t="s">
        <v>100</v>
      </c>
    </row>
    <row r="3" spans="2:9" x14ac:dyDescent="0.25">
      <c r="I3" s="256"/>
    </row>
    <row r="4" spans="2:9" x14ac:dyDescent="0.25">
      <c r="B4" s="680" t="s">
        <v>34</v>
      </c>
      <c r="C4" s="249" t="s">
        <v>38</v>
      </c>
    </row>
    <row r="5" spans="2:9" x14ac:dyDescent="0.25">
      <c r="B5" s="681"/>
      <c r="C5" s="249" t="s">
        <v>39</v>
      </c>
    </row>
    <row r="6" spans="2:9" x14ac:dyDescent="0.25">
      <c r="C6" s="71"/>
    </row>
    <row r="7" spans="2:9" x14ac:dyDescent="0.25">
      <c r="B7" s="680" t="s">
        <v>33</v>
      </c>
      <c r="C7" s="250" t="s">
        <v>28</v>
      </c>
    </row>
    <row r="8" spans="2:9" x14ac:dyDescent="0.25">
      <c r="B8" s="682"/>
      <c r="C8" s="249" t="s">
        <v>4</v>
      </c>
    </row>
    <row r="9" spans="2:9" x14ac:dyDescent="0.25">
      <c r="B9" s="682"/>
      <c r="C9" s="249" t="s">
        <v>5</v>
      </c>
    </row>
    <row r="10" spans="2:9" x14ac:dyDescent="0.25">
      <c r="B10" s="682"/>
      <c r="C10" s="249" t="s">
        <v>176</v>
      </c>
    </row>
    <row r="11" spans="2:9" x14ac:dyDescent="0.25">
      <c r="B11" s="682"/>
      <c r="C11" s="249" t="s">
        <v>6</v>
      </c>
    </row>
    <row r="12" spans="2:9" x14ac:dyDescent="0.25">
      <c r="B12" s="681"/>
      <c r="C12" s="249" t="s">
        <v>49</v>
      </c>
    </row>
    <row r="14" spans="2:9" x14ac:dyDescent="0.25">
      <c r="B14" s="240" t="s">
        <v>47</v>
      </c>
      <c r="C14" s="251">
        <v>9.7000000000000003E-2</v>
      </c>
    </row>
    <row r="16" spans="2:9" x14ac:dyDescent="0.25">
      <c r="B16" s="680" t="s">
        <v>35</v>
      </c>
      <c r="C16" s="249" t="s">
        <v>159</v>
      </c>
    </row>
    <row r="17" spans="1:9" x14ac:dyDescent="0.25">
      <c r="B17" s="682"/>
      <c r="C17" s="249" t="s">
        <v>109</v>
      </c>
    </row>
    <row r="18" spans="1:9" x14ac:dyDescent="0.25">
      <c r="B18" s="682"/>
      <c r="C18" s="249" t="s">
        <v>158</v>
      </c>
    </row>
    <row r="19" spans="1:9" x14ac:dyDescent="0.25">
      <c r="B19" s="681"/>
      <c r="C19" s="249" t="s">
        <v>111</v>
      </c>
    </row>
    <row r="21" spans="1:9" x14ac:dyDescent="0.25">
      <c r="B21" s="677" t="s">
        <v>37</v>
      </c>
      <c r="C21" s="249"/>
    </row>
    <row r="22" spans="1:9" x14ac:dyDescent="0.25">
      <c r="B22" s="677"/>
      <c r="C22" s="249" t="s">
        <v>32</v>
      </c>
    </row>
    <row r="23" spans="1:9" x14ac:dyDescent="0.25">
      <c r="B23" s="677"/>
      <c r="C23" s="249" t="s">
        <v>36</v>
      </c>
    </row>
    <row r="24" spans="1:9" x14ac:dyDescent="0.25">
      <c r="A24" s="243"/>
      <c r="B24" s="72"/>
      <c r="C24" s="252"/>
      <c r="D24" s="252"/>
      <c r="E24" s="243"/>
      <c r="F24" s="243"/>
      <c r="G24" s="243"/>
      <c r="H24" s="243"/>
      <c r="I24" s="243"/>
    </row>
    <row r="25" spans="1:9" x14ac:dyDescent="0.25">
      <c r="A25" s="253"/>
      <c r="B25" s="254" t="s">
        <v>45</v>
      </c>
      <c r="C25" s="65" t="s">
        <v>42</v>
      </c>
      <c r="D25" s="683" t="s">
        <v>43</v>
      </c>
      <c r="E25" s="684"/>
      <c r="G25" s="244"/>
      <c r="H25" s="244"/>
      <c r="I25" s="244"/>
    </row>
    <row r="26" spans="1:9" x14ac:dyDescent="0.25">
      <c r="A26" s="253"/>
      <c r="B26" s="254" t="s">
        <v>44</v>
      </c>
      <c r="C26" s="73">
        <f>'Informations Entreprise'!$Q$22*'Informations Entreprise'!$AC$22*90.3%</f>
        <v>0</v>
      </c>
      <c r="D26" s="678">
        <f>'Informations Entreprise'!$Q$26*'Informations Entreprise'!$AC$26*90.3%</f>
        <v>0</v>
      </c>
      <c r="E26" s="679"/>
      <c r="G26" s="245"/>
      <c r="H26" s="244"/>
      <c r="I26" s="245"/>
    </row>
    <row r="27" spans="1:9" x14ac:dyDescent="0.25">
      <c r="A27" s="253"/>
      <c r="B27" s="254" t="s">
        <v>46</v>
      </c>
      <c r="C27" s="73">
        <f>'Informations Entreprise'!$Q$22*'Informations Entreprise'!$AC$22*100%</f>
        <v>0</v>
      </c>
      <c r="D27" s="678">
        <f>'Informations Entreprise'!$Q$26*'Informations Entreprise'!$AC$26*100%</f>
        <v>0</v>
      </c>
      <c r="E27" s="679"/>
      <c r="G27" s="244"/>
      <c r="H27" s="244"/>
      <c r="I27" s="244"/>
    </row>
    <row r="28" spans="1:9" x14ac:dyDescent="0.25">
      <c r="A28" s="253"/>
      <c r="B28" s="244"/>
      <c r="C28" s="246"/>
      <c r="D28" s="255"/>
      <c r="E28" s="246"/>
      <c r="F28" s="246"/>
      <c r="G28" s="246"/>
      <c r="H28" s="255"/>
      <c r="I28" s="246"/>
    </row>
    <row r="29" spans="1:9" x14ac:dyDescent="0.25">
      <c r="A29" s="247"/>
      <c r="B29" s="677" t="s">
        <v>178</v>
      </c>
      <c r="C29" s="249"/>
      <c r="E29" s="247"/>
      <c r="F29" s="247"/>
      <c r="G29" s="247"/>
      <c r="H29" s="247"/>
      <c r="I29" s="247"/>
    </row>
    <row r="30" spans="1:9" x14ac:dyDescent="0.25">
      <c r="B30" s="677"/>
      <c r="C30" s="260" t="s">
        <v>179</v>
      </c>
    </row>
    <row r="31" spans="1:9" x14ac:dyDescent="0.25">
      <c r="B31" s="677"/>
      <c r="C31" s="260" t="s">
        <v>180</v>
      </c>
    </row>
    <row r="33" spans="2:3" x14ac:dyDescent="0.25">
      <c r="B33" s="677" t="s">
        <v>183</v>
      </c>
      <c r="C33" s="260" t="s">
        <v>184</v>
      </c>
    </row>
    <row r="34" spans="2:3" x14ac:dyDescent="0.25">
      <c r="B34" s="677"/>
      <c r="C34" s="260" t="s">
        <v>185</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ustomWidth="1"/>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157"/>
      <c r="BA54" s="157"/>
      <c r="BB54" s="157"/>
      <c r="BC54" s="157"/>
      <c r="BD54" s="157"/>
      <c r="BE54" s="157"/>
      <c r="BF54" s="157"/>
      <c r="BG54" s="157"/>
      <c r="BH54" s="157"/>
      <c r="BI54" s="157"/>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158">
        <f>SUM(R36:AB65)</f>
        <v>0</v>
      </c>
      <c r="BA55" s="157"/>
      <c r="BB55" s="157"/>
      <c r="BC55" s="157"/>
      <c r="BD55" s="157"/>
      <c r="BE55" s="157"/>
      <c r="BF55" s="157"/>
      <c r="BG55" s="157"/>
      <c r="BH55" s="157"/>
      <c r="BI55" s="157"/>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158">
        <f>SUM(AC36:AL65)+AN44</f>
        <v>0</v>
      </c>
      <c r="BA58" s="157"/>
      <c r="BB58" s="157"/>
      <c r="BC58" s="157"/>
      <c r="BD58" s="157"/>
      <c r="BE58" s="157"/>
      <c r="BF58" s="157"/>
      <c r="BG58" s="157"/>
      <c r="BH58" s="157"/>
      <c r="BI58" s="157"/>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157"/>
      <c r="BI59" s="157"/>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171"/>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wsTTCg78Yd185Uf5wIBag2TFz3kl7sO5NEMxnvw+fiZ2yf53ZU/LvM/x4qugAJwia59foPWCpeloBYb4iPt5bA==" saltValue="nFx75Hg51OC1TMm6iEJsbQ=="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14">
    <mergeCell ref="AC60:AL61"/>
    <mergeCell ref="R50:AB51"/>
    <mergeCell ref="AZ57:BI57"/>
    <mergeCell ref="AZ59:BG59"/>
    <mergeCell ref="AC62:AL63"/>
    <mergeCell ref="AC64:AL65"/>
    <mergeCell ref="M17:Y17"/>
    <mergeCell ref="G78:AE78"/>
    <mergeCell ref="G80:AE80"/>
    <mergeCell ref="R46:AB47"/>
    <mergeCell ref="R48:AB49"/>
    <mergeCell ref="B56:Q57"/>
    <mergeCell ref="B58:Q59"/>
    <mergeCell ref="B60:Q61"/>
    <mergeCell ref="B62:Q63"/>
    <mergeCell ref="B64:Q65"/>
    <mergeCell ref="R60:AB61"/>
    <mergeCell ref="R62:AB63"/>
    <mergeCell ref="R64:AB65"/>
    <mergeCell ref="AC46:AL47"/>
    <mergeCell ref="AC48:AL49"/>
    <mergeCell ref="R54:AB55"/>
    <mergeCell ref="R56:AB57"/>
    <mergeCell ref="R58:AB59"/>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M28:Y28"/>
    <mergeCell ref="M22:Y22"/>
    <mergeCell ref="M24:Y24"/>
    <mergeCell ref="B20:AW20"/>
    <mergeCell ref="M26:Y26"/>
    <mergeCell ref="AH22:AV22"/>
    <mergeCell ref="AH24:AV24"/>
    <mergeCell ref="AN48:AV54"/>
    <mergeCell ref="AN56:AV58"/>
    <mergeCell ref="AC56:AL57"/>
    <mergeCell ref="AC58:AL59"/>
    <mergeCell ref="R52:AB53"/>
    <mergeCell ref="AC54:AL55"/>
    <mergeCell ref="AK72:AO72"/>
    <mergeCell ref="X70:AC70"/>
    <mergeCell ref="L70:P70"/>
    <mergeCell ref="X72:AC72"/>
    <mergeCell ref="B95:AW95"/>
    <mergeCell ref="B75:AW75"/>
    <mergeCell ref="AC107:AD107"/>
    <mergeCell ref="D82:AO86"/>
    <mergeCell ref="AP82:AW85"/>
    <mergeCell ref="C107:G107"/>
    <mergeCell ref="L107:R107"/>
    <mergeCell ref="W107:X107"/>
    <mergeCell ref="AF74:AH74"/>
    <mergeCell ref="L74:N74"/>
    <mergeCell ref="G74:J74"/>
    <mergeCell ref="AI70:AP70"/>
    <mergeCell ref="AK102:AV102"/>
    <mergeCell ref="M118:AW119"/>
    <mergeCell ref="B90:AW90"/>
    <mergeCell ref="B92:AW92"/>
    <mergeCell ref="B96:AW100"/>
    <mergeCell ref="G102:AI105"/>
    <mergeCell ref="B112:AW116"/>
    <mergeCell ref="B32:AW32"/>
    <mergeCell ref="B33:Q35"/>
    <mergeCell ref="R33:AB35"/>
    <mergeCell ref="AC33:AW33"/>
    <mergeCell ref="AC34:AL35"/>
    <mergeCell ref="AM34:AW35"/>
    <mergeCell ref="B46:Q47"/>
    <mergeCell ref="B48:Q49"/>
    <mergeCell ref="B50:Q51"/>
    <mergeCell ref="B52:Q53"/>
    <mergeCell ref="B54:Q55"/>
    <mergeCell ref="AC50:AL51"/>
    <mergeCell ref="AC52:AL53"/>
    <mergeCell ref="L72:Q72"/>
    <mergeCell ref="U72:V72"/>
    <mergeCell ref="B76:AW76"/>
    <mergeCell ref="AK103:AV108"/>
    <mergeCell ref="B68:AW68"/>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BCA1F492-0B77-4019-9E2C-821436A08761}"/>
    <dataValidation allowBlank="1" showErrorMessage="1" promptTitle="Optiion gestion pilotée du PERCO" sqref="AW91 AW101 AW87:AW89 AW93:AW94"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7 AW66:AW74" xr:uid="{E6406ED5-087E-4320-8843-32CB8B998983}">
      <formula1>$Q$137:$Q$138</formula1>
    </dataValidation>
    <dataValidation type="list" allowBlank="1" showInputMessage="1" showErrorMessage="1" sqref="M15:Y15" xr:uid="{65F759CB-064B-4A8B-BAEE-0ADB6B6E060D}">
      <formula1>$P$131:$P$133</formula1>
    </dataValidation>
    <dataValidation type="list" allowBlank="1" showInputMessage="1" showErrorMessage="1" sqref="C102" xr:uid="{10C66E3C-B19F-4618-A958-9CBBD192A9FA}">
      <formula1>$R$144:$R$145</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82:AW85"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6WkZH1pI0GdOnqUIsm3fCd7c9TJkXhavR7Zo2/2lcTcSEu81X+G5ulxVi5TXqw4/bybUgeWrGIuEltUwAf1XoA==" saltValue="ZEb7zX/x+HpxhHQZLwRW/w=="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822D8F0B-8848-4C79-A311-CD136CCE32CD}"/>
    <dataValidation allowBlank="1" showErrorMessage="1" promptTitle="Optiion gestion pilotée du PERCO" sqref="AW91 AW101 AW87:AW89 AW93:AW94" xr:uid="{CAEC110C-3D08-4268-B155-65AC6CE8930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7ABB2AF-2667-443A-B55F-2A80C9830CF9}"/>
    <dataValidation allowBlank="1" showInputMessage="1" showErrorMessage="1" sqref="AW13:IA13 AK19 AN19:AW19 Z28:IA28 AU14" xr:uid="{014C527B-4136-4489-AE04-A218BB34237A}"/>
    <dataValidation allowBlank="1" showInputMessage="1" showErrorMessage="1" promptTitle="Numéro sécurité sociale" prompt="Données obligatoires" sqref="AA6 AA23" xr:uid="{966ED951-AE92-4898-A0C5-CC22AF70E890}"/>
    <dataValidation allowBlank="1" showInputMessage="1" showErrorMessage="1" prompt="Merci d'indiquer vos noms et prénoms en majuscules" sqref="Z10 Z7:Z8" xr:uid="{610587B2-A518-4836-B940-FC2F1AE9B4B1}"/>
    <dataValidation errorStyle="information" allowBlank="1" showInputMessage="1" showErrorMessage="1" error="Données non valides" sqref="AH13:AV13" xr:uid="{5B51A4ED-9EEF-4006-99C2-E23B40E62853}"/>
    <dataValidation type="textLength" allowBlank="1" showInputMessage="1" showErrorMessage="1" prompt="Compris en 13 et 15 caractères (la clé n'est pas obligatoire)_x000a_" sqref="M7:Y7" xr:uid="{939FE68C-ADB3-4CD4-817D-3FEA1034B69C}">
      <formula1>13</formula1>
      <formula2>15</formula2>
    </dataValidation>
    <dataValidation type="list" allowBlank="1" showInputMessage="1" showErrorMessage="1" sqref="C102" xr:uid="{97AEC2D3-9740-4E11-BAD0-82792A0EAB16}">
      <formula1>$R$144:$R$145</formula1>
    </dataValidation>
    <dataValidation type="list" allowBlank="1" showInputMessage="1" showErrorMessage="1" sqref="M15:Y15" xr:uid="{A173053D-F945-48F7-BF36-F9FC10207F77}">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EFC30432-B905-48C8-AB40-41734FD42BAA}">
      <formula1>$Q$137:$Q$138</formula1>
    </dataValidation>
  </dataValidations>
  <hyperlinks>
    <hyperlink ref="AP82:AW85" location="'Modalités de versement'!A1" display="Plus d'information &gt;" xr:uid="{A5AF5241-85B5-4125-B054-4D51D8647081}"/>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996ACDE-8CAF-4C6C-B89E-E5B8D283E0AA}">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2C9C035-B50C-40F1-AEBB-D8DEA3E32AA2}">
          <x14:formula1>
            <xm:f>Données!$C$16:$C$19</xm:f>
          </x14:formula1>
          <xm:sqref>AN38</xm:sqref>
        </x14:dataValidation>
        <x14:dataValidation type="list" allowBlank="1" showInputMessage="1" showErrorMessage="1" xr:uid="{7883D9D8-B039-4BD4-9EC9-28795C7E238D}">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433"/>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563FqpqeSTPWjQ21Empw8q4dmuEe8PZSWaux6w4YN/0GpVUZ9f4cJiSlH6v7+/4hnaaBpktGELnwQ+mYmpnnrA==" saltValue="buAXkWSjAsyvhziGt4UGbg=="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6431E1FB-7955-4B63-8DA1-43AE067AC0C9}"/>
    <dataValidation allowBlank="1" showErrorMessage="1" promptTitle="Optiion gestion pilotée du PERCO" sqref="AW91 AW101 AW87:AW89 AW93:AW94" xr:uid="{A57FB3D8-F46A-443F-BA35-0E562E25353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41A8EE7-E473-4835-9D0D-52619F474A91}"/>
    <dataValidation allowBlank="1" showInputMessage="1" showErrorMessage="1" sqref="AW13:IA13 AK19 AN19:AW19 Z28:IA28 AU14" xr:uid="{D05B855F-7576-4F6F-BC08-E095548CFD08}"/>
    <dataValidation allowBlank="1" showInputMessage="1" showErrorMessage="1" promptTitle="Numéro sécurité sociale" prompt="Données obligatoires" sqref="AA6 AA23" xr:uid="{60BF0269-EB97-4D91-8266-4024757443E9}"/>
    <dataValidation allowBlank="1" showInputMessage="1" showErrorMessage="1" prompt="Merci d'indiquer vos noms et prénoms en majuscules" sqref="Z10 Z7:Z8" xr:uid="{34F12970-B60C-4B1D-828D-C48D5B8DD80B}"/>
    <dataValidation errorStyle="information" allowBlank="1" showInputMessage="1" showErrorMessage="1" error="Données non valides" sqref="AH13:AV13" xr:uid="{445F2DD8-9EAD-4482-894A-8BD6AF478334}"/>
    <dataValidation type="textLength" allowBlank="1" showInputMessage="1" showErrorMessage="1" prompt="Compris en 13 et 15 caractères (la clé n'est pas obligatoire)_x000a_" sqref="M7:Y7" xr:uid="{A5CA56D7-C0D4-4819-8604-8661A589BCF4}">
      <formula1>13</formula1>
      <formula2>15</formula2>
    </dataValidation>
    <dataValidation type="list" allowBlank="1" showInputMessage="1" showErrorMessage="1" sqref="C102" xr:uid="{7BF21B26-C57A-4650-81BE-672E3EDA63A3}">
      <formula1>$R$144:$R$145</formula1>
    </dataValidation>
    <dataValidation type="list" allowBlank="1" showInputMessage="1" showErrorMessage="1" sqref="M15:Y15" xr:uid="{6DE50604-53A5-4922-B58B-475D475D1C0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A5399C75-1DE1-4FD9-95E4-8C30CA6CE65F}">
      <formula1>$Q$137:$Q$138</formula1>
    </dataValidation>
  </dataValidations>
  <hyperlinks>
    <hyperlink ref="AP82:AW85" location="'Modalités de versement'!A1" display="Plus d'information &gt;" xr:uid="{EA3DB456-C530-4A34-93F8-3E444B77D81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E4B3F92-D6D1-40D2-9206-E0FAB3AC4168}">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9D427F-6514-43EE-BCB8-D053C583C18F}">
          <x14:formula1>
            <xm:f>Données!$C$16:$C$19</xm:f>
          </x14:formula1>
          <xm:sqref>AN38</xm:sqref>
        </x14:dataValidation>
        <x14:dataValidation type="list" allowBlank="1" showInputMessage="1" showErrorMessage="1" xr:uid="{78BC231A-2A21-46C5-9DED-F2FF350C8045}">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w37T2J60QP+cweLYhvkklxiSUXVzcGJzJ+OAXui9iXKW87a7v2svjRjBa9vPC8dx1Wqcfz31xrk8r+g7G3pINg==" saltValue="mHNw83MoIhr30kBNn7MBxA=="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E26F9176-DA3E-4E7E-8E9F-C320B3D599B1}"/>
    <dataValidation allowBlank="1" showErrorMessage="1" promptTitle="Optiion gestion pilotée du PERCO" sqref="AW91 AW101 AW87:AW89 AW93:AW94" xr:uid="{A689BD2E-7AB6-458A-B2C0-178CC1DBA2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36275640-3387-4E63-9EE4-C447B2D838DF}"/>
    <dataValidation allowBlank="1" showInputMessage="1" showErrorMessage="1" sqref="AW13:IA13 AK19 AN19:AW19 Z28:IA28 AU14" xr:uid="{12089B6E-F894-42DF-85FA-24CFCAA1CC19}"/>
    <dataValidation allowBlank="1" showInputMessage="1" showErrorMessage="1" promptTitle="Numéro sécurité sociale" prompt="Données obligatoires" sqref="AA6 AA23" xr:uid="{9214FCCA-6F60-4162-98AE-74070717417D}"/>
    <dataValidation allowBlank="1" showInputMessage="1" showErrorMessage="1" prompt="Merci d'indiquer vos noms et prénoms en majuscules" sqref="Z10 Z7:Z8" xr:uid="{8C04EA0F-4824-42DE-998E-6A829B95AD97}"/>
    <dataValidation errorStyle="information" allowBlank="1" showInputMessage="1" showErrorMessage="1" error="Données non valides" sqref="AH13:AV13" xr:uid="{2E08DEB3-EFA0-455A-925B-A0E9F2B15C44}"/>
    <dataValidation type="textLength" allowBlank="1" showInputMessage="1" showErrorMessage="1" prompt="Compris en 13 et 15 caractères (la clé n'est pas obligatoire)_x000a_" sqref="M7:Y7" xr:uid="{A780AEBA-A063-433B-9797-AC01D223708A}">
      <formula1>13</formula1>
      <formula2>15</formula2>
    </dataValidation>
    <dataValidation type="list" allowBlank="1" showInputMessage="1" showErrorMessage="1" sqref="C102" xr:uid="{FA409B1A-0546-4BEB-A4C9-8AB08FC37DE2}">
      <formula1>$R$144:$R$145</formula1>
    </dataValidation>
    <dataValidation type="list" allowBlank="1" showInputMessage="1" showErrorMessage="1" sqref="M15:Y15" xr:uid="{D2EAF631-C292-4B7F-9097-171DBC947801}">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1AA7A973-1A70-4370-B8F3-1592C4E24D30}">
      <formula1>$Q$137:$Q$138</formula1>
    </dataValidation>
  </dataValidations>
  <hyperlinks>
    <hyperlink ref="AP82:AW85" location="'Modalités de versement'!A1" display="Plus d'information &gt;" xr:uid="{CDF05B3E-A6A4-41DB-A3E8-8B6E932B4E90}"/>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C0F1910-43A3-4C1B-866B-BF306E991252}">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A35629-58E3-4738-846D-DEF8B5A2DDED}">
          <x14:formula1>
            <xm:f>Données!$C$16:$C$19</xm:f>
          </x14:formula1>
          <xm:sqref>AN38</xm:sqref>
        </x14:dataValidation>
        <x14:dataValidation type="list" allowBlank="1" showInputMessage="1" showErrorMessage="1" xr:uid="{986D139E-BB3B-48CA-A1C0-9D0949BDF25C}">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BY4bRyinz6/obkF6BUGSV95tLXyxJaeTKVm1WEj1QXkIMEXY6vBtbDX8hLDfpohnUp55yQ0MAfXLrX0v5jWJ4A==" saltValue="Q+hMdf+bWacRoUtMoUa/3w=="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DFE8D87F-6E1B-4ED2-BC92-ADACE738EA2D}"/>
    <dataValidation allowBlank="1" showErrorMessage="1" promptTitle="Optiion gestion pilotée du PERCO" sqref="AW91 AW101 AW87:AW89 AW93:AW94" xr:uid="{459D636B-24B2-43A2-B9D0-318E855EBD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95B2E81-1E1E-4E63-A332-8CA65A30B609}"/>
    <dataValidation allowBlank="1" showInputMessage="1" showErrorMessage="1" sqref="AW13:IA13 AK19 AN19:AW19 Z28:IA28 AU14" xr:uid="{6718957C-C39D-4AF1-93A9-032690F30285}"/>
    <dataValidation allowBlank="1" showInputMessage="1" showErrorMessage="1" promptTitle="Numéro sécurité sociale" prompt="Données obligatoires" sqref="AA6 AA23" xr:uid="{61728F2C-CC7D-4E1D-980B-95341219F790}"/>
    <dataValidation allowBlank="1" showInputMessage="1" showErrorMessage="1" prompt="Merci d'indiquer vos noms et prénoms en majuscules" sqref="Z10 Z7:Z8" xr:uid="{5E3431B5-B596-4E42-97ED-33B6895E5F67}"/>
    <dataValidation errorStyle="information" allowBlank="1" showInputMessage="1" showErrorMessage="1" error="Données non valides" sqref="AH13:AV13" xr:uid="{56CFC41A-D3EA-4B9A-B3CE-43873373A35C}"/>
    <dataValidation type="textLength" allowBlank="1" showInputMessage="1" showErrorMessage="1" prompt="Compris en 13 et 15 caractères (la clé n'est pas obligatoire)_x000a_" sqref="M7:Y7" xr:uid="{FDE8EB06-9098-4D5B-B82E-0A1DD74E44CD}">
      <formula1>13</formula1>
      <formula2>15</formula2>
    </dataValidation>
    <dataValidation type="list" allowBlank="1" showInputMessage="1" showErrorMessage="1" sqref="C102" xr:uid="{EAB51947-C556-47EB-9092-9EE13933CB55}">
      <formula1>$R$144:$R$145</formula1>
    </dataValidation>
    <dataValidation type="list" allowBlank="1" showInputMessage="1" showErrorMessage="1" sqref="M15:Y15" xr:uid="{0B0A20A4-D329-4308-8663-29F527417F9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702F1BF9-4275-47AE-9BE0-1FABF4571CD4}">
      <formula1>$Q$137:$Q$138</formula1>
    </dataValidation>
  </dataValidations>
  <hyperlinks>
    <hyperlink ref="AP82:AW85" location="'Modalités de versement'!A1" display="Plus d'information &gt;" xr:uid="{DA50C36C-0EDF-475C-ABF9-ACEE43440305}"/>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B7E70D7-AA2F-42A7-B37A-88A3D32A227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2A5B20-0C40-4C3B-AD0B-20C7F6A43B48}">
          <x14:formula1>
            <xm:f>Données!$C$16:$C$19</xm:f>
          </x14:formula1>
          <xm:sqref>AN38</xm:sqref>
        </x14:dataValidation>
        <x14:dataValidation type="list" allowBlank="1" showInputMessage="1" showErrorMessage="1" xr:uid="{051E4891-7C10-4E45-ADD3-BC3C4BAC8277}">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k4+S1vI4Fev2dHnBN9HP6pnBIf/fSJ5aXm2CworUL9OBX3j4JyRb4QRv0KcKGnCT1haymnZUTHjHiDvkllRtXA==" saltValue="UPCQU2OTo3yzJqMhnwauHQ=="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40DD4233-6F47-4BEB-8F3C-B6A9DD9EA9DE}"/>
    <dataValidation allowBlank="1" showErrorMessage="1" promptTitle="Optiion gestion pilotée du PERCO" sqref="AW91 AW101 AW87:AW89 AW93:AW94" xr:uid="{C6091E76-2A3C-4BE0-B3FF-7F5FC369E88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0D893D63-0787-45AC-9D0F-6E3859597B9B}"/>
    <dataValidation allowBlank="1" showInputMessage="1" showErrorMessage="1" sqref="AW13:IA13 AK19 AN19:AW19 Z28:IA28 AU14" xr:uid="{6EB083DA-D136-4614-A50A-21D37DCF79A7}"/>
    <dataValidation allowBlank="1" showInputMessage="1" showErrorMessage="1" promptTitle="Numéro sécurité sociale" prompt="Données obligatoires" sqref="AA6 AA23" xr:uid="{DEA2D1BF-D9FC-41DD-830A-9C911571328F}"/>
    <dataValidation allowBlank="1" showInputMessage="1" showErrorMessage="1" prompt="Merci d'indiquer vos noms et prénoms en majuscules" sqref="Z10 Z7:Z8" xr:uid="{31823B93-CE9A-42EC-8A3A-3CFA4819F8AF}"/>
    <dataValidation errorStyle="information" allowBlank="1" showInputMessage="1" showErrorMessage="1" error="Données non valides" sqref="AH13:AV13" xr:uid="{D8D01BA6-A0A7-418A-B912-A590DB31F1CB}"/>
    <dataValidation type="textLength" allowBlank="1" showInputMessage="1" showErrorMessage="1" prompt="Compris en 13 et 15 caractères (la clé n'est pas obligatoire)_x000a_" sqref="M7:Y7" xr:uid="{DAEB6626-8662-4FF6-8483-8977176D26CA}">
      <formula1>13</formula1>
      <formula2>15</formula2>
    </dataValidation>
    <dataValidation type="list" allowBlank="1" showInputMessage="1" showErrorMessage="1" sqref="C102" xr:uid="{4BE00417-4337-4600-BEA2-DF4F06FBA396}">
      <formula1>$R$144:$R$145</formula1>
    </dataValidation>
    <dataValidation type="list" allowBlank="1" showInputMessage="1" showErrorMessage="1" sqref="M15:Y15" xr:uid="{F64A8AF0-CC09-4C85-800F-C72F694DD5A1}">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92594EA0-991A-424D-B7D9-3A00E34F1AEA}">
      <formula1>$Q$137:$Q$138</formula1>
    </dataValidation>
  </dataValidations>
  <hyperlinks>
    <hyperlink ref="AP82:AW85" location="'Modalités de versement'!A1" display="Plus d'information &gt;" xr:uid="{A48E5F92-2D94-4439-9BFF-CD37A98B996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86CF593-4B3C-40AC-ADDB-E4B2F6D76E62}">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24E8620-AEF5-4FAA-99A6-286B9AA57FDE}">
          <x14:formula1>
            <xm:f>Données!$C$16:$C$19</xm:f>
          </x14:formula1>
          <xm:sqref>AN38</xm:sqref>
        </x14:dataValidation>
        <x14:dataValidation type="list" allowBlank="1" showInputMessage="1" showErrorMessage="1" xr:uid="{85A28CF7-8776-474F-B716-AE06B3A5332A}">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vCs+AJMMIiBEpXfvFvBeAtgHzpb1EYx7MZ3x0FpvtBzY2ZLSX9wlknp5EKudYrdE39OEWr0+uGgL7gvuhmCHRg==" saltValue="A3wV2Zengae7aFjG1Hfp+g=="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FCA023F3-E549-46B7-BD77-433C35C2E476}"/>
    <dataValidation allowBlank="1" showErrorMessage="1" promptTitle="Optiion gestion pilotée du PERCO" sqref="AW91 AW101 AW87:AW89 AW93:AW94" xr:uid="{4C923B40-61D9-4223-8238-6587818EEEE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C48D350-152E-4275-906B-D7324ADD3932}"/>
    <dataValidation allowBlank="1" showInputMessage="1" showErrorMessage="1" sqref="AW13:IA13 AK19 AN19:AW19 Z28:IA28 AU14" xr:uid="{FE14F8C5-BA54-44AF-9A50-ABC1E6040087}"/>
    <dataValidation allowBlank="1" showInputMessage="1" showErrorMessage="1" promptTitle="Numéro sécurité sociale" prompt="Données obligatoires" sqref="AA6 AA23" xr:uid="{F18B3BAB-F4EA-4D18-B7EB-405101F43E4C}"/>
    <dataValidation allowBlank="1" showInputMessage="1" showErrorMessage="1" prompt="Merci d'indiquer vos noms et prénoms en majuscules" sqref="Z10 Z7:Z8" xr:uid="{2D6539FB-9FFB-4169-AC1E-C765299F77FF}"/>
    <dataValidation errorStyle="information" allowBlank="1" showInputMessage="1" showErrorMessage="1" error="Données non valides" sqref="AH13:AV13" xr:uid="{53A11E2B-C236-45E4-A082-E2E8D8B8A230}"/>
    <dataValidation type="textLength" allowBlank="1" showInputMessage="1" showErrorMessage="1" prompt="Compris en 13 et 15 caractères (la clé n'est pas obligatoire)_x000a_" sqref="M7:Y7" xr:uid="{F18970FC-6F66-431C-8BBC-477F6068D0DB}">
      <formula1>13</formula1>
      <formula2>15</formula2>
    </dataValidation>
    <dataValidation type="list" allowBlank="1" showInputMessage="1" showErrorMessage="1" sqref="C102" xr:uid="{BE6C2254-7AEB-4184-983D-1CFF92F97FB8}">
      <formula1>$R$144:$R$145</formula1>
    </dataValidation>
    <dataValidation type="list" allowBlank="1" showInputMessage="1" showErrorMessage="1" sqref="M15:Y15" xr:uid="{24CCEAE8-5BA0-422F-90FA-664A1694724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073EA88F-0420-43F3-AE95-98C137EADC70}">
      <formula1>$Q$137:$Q$138</formula1>
    </dataValidation>
  </dataValidations>
  <hyperlinks>
    <hyperlink ref="AP82:AW85" location="'Modalités de versement'!A1" display="Plus d'information &gt;" xr:uid="{DA4AF8A8-FB47-4CFB-8B35-E3EA52E49206}"/>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10D1B29-4E15-4BA5-8AD2-D30FD7F7246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1CF37F4-A9DF-4F4A-8C4C-BF89C226B915}">
          <x14:formula1>
            <xm:f>Données!$C$16:$C$19</xm:f>
          </x14:formula1>
          <xm:sqref>AN38</xm:sqref>
        </x14:dataValidation>
        <x14:dataValidation type="list" allowBlank="1" showInputMessage="1" showErrorMessage="1" xr:uid="{FA83F457-5A95-4BA4-A9E8-29EDFAC533E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89" t="s">
        <v>52</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55" t="s">
        <v>72</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160</v>
      </c>
      <c r="D5" s="272"/>
      <c r="E5" s="272"/>
      <c r="F5" s="273"/>
      <c r="G5" s="274"/>
      <c r="H5" s="274"/>
      <c r="I5" s="274"/>
      <c r="J5" s="274"/>
      <c r="K5" s="274"/>
      <c r="L5" s="274"/>
      <c r="M5" s="600"/>
      <c r="N5" s="601"/>
      <c r="O5" s="601"/>
      <c r="P5" s="601"/>
      <c r="Q5" s="602"/>
      <c r="R5" s="593" t="s">
        <v>54</v>
      </c>
      <c r="S5" s="593"/>
      <c r="T5" s="594"/>
      <c r="U5" s="595"/>
      <c r="V5" s="595"/>
      <c r="W5" s="595"/>
      <c r="X5" s="595"/>
      <c r="Y5" s="596"/>
      <c r="Z5" s="275"/>
      <c r="AA5" s="271"/>
      <c r="AB5" s="271" t="s">
        <v>55</v>
      </c>
      <c r="AC5" s="266"/>
      <c r="AD5" s="275"/>
      <c r="AE5" s="266"/>
      <c r="AF5" s="269"/>
      <c r="AG5" s="269"/>
      <c r="AH5" s="597"/>
      <c r="AI5" s="598"/>
      <c r="AJ5" s="598"/>
      <c r="AK5" s="598"/>
      <c r="AL5" s="598"/>
      <c r="AM5" s="598"/>
      <c r="AN5" s="598"/>
      <c r="AO5" s="598"/>
      <c r="AP5" s="598"/>
      <c r="AQ5" s="598"/>
      <c r="AR5" s="598"/>
      <c r="AS5" s="598"/>
      <c r="AT5" s="598"/>
      <c r="AU5" s="598"/>
      <c r="AV5" s="599"/>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90"/>
      <c r="N7" s="591"/>
      <c r="O7" s="591"/>
      <c r="P7" s="591"/>
      <c r="Q7" s="591"/>
      <c r="R7" s="591"/>
      <c r="S7" s="591"/>
      <c r="T7" s="591"/>
      <c r="U7" s="591"/>
      <c r="V7" s="591"/>
      <c r="W7" s="591"/>
      <c r="X7" s="591"/>
      <c r="Y7" s="592"/>
      <c r="Z7" s="279"/>
      <c r="AA7" s="273"/>
      <c r="AB7" s="280" t="s">
        <v>120</v>
      </c>
      <c r="AC7" s="273"/>
      <c r="AD7" s="273"/>
      <c r="AE7" s="273"/>
      <c r="AF7" s="269"/>
      <c r="AG7" s="269"/>
      <c r="AH7" s="597"/>
      <c r="AI7" s="598"/>
      <c r="AJ7" s="598"/>
      <c r="AK7" s="598"/>
      <c r="AL7" s="598"/>
      <c r="AM7" s="598"/>
      <c r="AN7" s="598"/>
      <c r="AO7" s="598"/>
      <c r="AP7" s="598"/>
      <c r="AQ7" s="598"/>
      <c r="AR7" s="598"/>
      <c r="AS7" s="598"/>
      <c r="AT7" s="598"/>
      <c r="AU7" s="598"/>
      <c r="AV7" s="599"/>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603"/>
      <c r="N9" s="604"/>
      <c r="O9" s="604"/>
      <c r="P9" s="604"/>
      <c r="Q9" s="605"/>
      <c r="R9" s="281" t="s">
        <v>122</v>
      </c>
      <c r="S9" s="281"/>
      <c r="T9" s="281"/>
      <c r="U9" s="281"/>
      <c r="V9" s="281"/>
      <c r="W9" s="281"/>
      <c r="X9" s="271"/>
      <c r="Y9" s="258"/>
      <c r="Z9" s="282"/>
      <c r="AA9" s="282"/>
      <c r="AB9" s="283" t="s">
        <v>124</v>
      </c>
      <c r="AC9" s="282"/>
      <c r="AD9" s="282"/>
      <c r="AE9" s="273"/>
      <c r="AF9" s="269"/>
      <c r="AG9" s="269"/>
      <c r="AH9" s="597"/>
      <c r="AI9" s="598"/>
      <c r="AJ9" s="598"/>
      <c r="AK9" s="598"/>
      <c r="AL9" s="598"/>
      <c r="AM9" s="598"/>
      <c r="AN9" s="598"/>
      <c r="AO9" s="598"/>
      <c r="AP9" s="598"/>
      <c r="AQ9" s="598"/>
      <c r="AR9" s="598"/>
      <c r="AS9" s="598"/>
      <c r="AT9" s="598"/>
      <c r="AU9" s="598"/>
      <c r="AV9" s="599"/>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90"/>
      <c r="N11" s="591"/>
      <c r="O11" s="591"/>
      <c r="P11" s="591"/>
      <c r="Q11" s="591"/>
      <c r="R11" s="591"/>
      <c r="S11" s="591"/>
      <c r="T11" s="591"/>
      <c r="U11" s="591"/>
      <c r="V11" s="591"/>
      <c r="W11" s="591"/>
      <c r="X11" s="591"/>
      <c r="Y11" s="592"/>
      <c r="Z11" s="282"/>
      <c r="AA11" s="282"/>
      <c r="AB11" s="276" t="s">
        <v>123</v>
      </c>
      <c r="AC11" s="282"/>
      <c r="AD11" s="282"/>
      <c r="AE11" s="273"/>
      <c r="AF11" s="269"/>
      <c r="AG11" s="269"/>
      <c r="AH11" s="590"/>
      <c r="AI11" s="591"/>
      <c r="AJ11" s="591"/>
      <c r="AK11" s="591"/>
      <c r="AL11" s="591"/>
      <c r="AM11" s="591"/>
      <c r="AN11" s="591"/>
      <c r="AO11" s="591"/>
      <c r="AP11" s="591"/>
      <c r="AQ11" s="591"/>
      <c r="AR11" s="591"/>
      <c r="AS11" s="591"/>
      <c r="AT11" s="591"/>
      <c r="AU11" s="591"/>
      <c r="AV11" s="592"/>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90"/>
      <c r="N13" s="591"/>
      <c r="O13" s="591"/>
      <c r="P13" s="591"/>
      <c r="Q13" s="592"/>
      <c r="R13" s="593" t="s">
        <v>41</v>
      </c>
      <c r="S13" s="593"/>
      <c r="T13" s="594"/>
      <c r="U13" s="595"/>
      <c r="V13" s="595"/>
      <c r="W13" s="595"/>
      <c r="X13" s="595"/>
      <c r="Y13" s="596"/>
      <c r="Z13" s="282"/>
      <c r="AA13" s="282"/>
      <c r="AB13" s="285" t="s">
        <v>57</v>
      </c>
      <c r="AC13" s="286"/>
      <c r="AD13" s="286"/>
      <c r="AE13" s="273"/>
      <c r="AF13" s="286"/>
      <c r="AG13" s="286"/>
      <c r="AH13" s="606"/>
      <c r="AI13" s="607"/>
      <c r="AJ13" s="607"/>
      <c r="AK13" s="607"/>
      <c r="AL13" s="607"/>
      <c r="AM13" s="607"/>
      <c r="AN13" s="607"/>
      <c r="AO13" s="607"/>
      <c r="AP13" s="607"/>
      <c r="AQ13" s="607"/>
      <c r="AR13" s="607"/>
      <c r="AS13" s="607"/>
      <c r="AT13" s="607"/>
      <c r="AU13" s="607"/>
      <c r="AV13" s="608"/>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594"/>
      <c r="N15" s="595"/>
      <c r="O15" s="595"/>
      <c r="P15" s="595"/>
      <c r="Q15" s="595"/>
      <c r="R15" s="595"/>
      <c r="S15" s="595"/>
      <c r="T15" s="595"/>
      <c r="U15" s="595"/>
      <c r="V15" s="595"/>
      <c r="W15" s="595"/>
      <c r="X15" s="595"/>
      <c r="Y15" s="596"/>
      <c r="Z15" s="288"/>
      <c r="AA15" s="289"/>
      <c r="AB15" s="290" t="s">
        <v>58</v>
      </c>
      <c r="AC15" s="291"/>
      <c r="AD15" s="292"/>
      <c r="AE15" s="273"/>
      <c r="AF15" s="293"/>
      <c r="AG15" s="266"/>
      <c r="AH15" s="597"/>
      <c r="AI15" s="598"/>
      <c r="AJ15" s="598"/>
      <c r="AK15" s="598"/>
      <c r="AL15" s="598"/>
      <c r="AM15" s="598"/>
      <c r="AN15" s="598"/>
      <c r="AO15" s="598"/>
      <c r="AP15" s="598"/>
      <c r="AQ15" s="598"/>
      <c r="AR15" s="598"/>
      <c r="AS15" s="598"/>
      <c r="AT15" s="598"/>
      <c r="AU15" s="598"/>
      <c r="AV15" s="599"/>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178</v>
      </c>
      <c r="D17" s="272"/>
      <c r="E17" s="272"/>
      <c r="F17" s="273"/>
      <c r="G17" s="287"/>
      <c r="H17" s="287"/>
      <c r="I17" s="287"/>
      <c r="J17" s="287"/>
      <c r="K17" s="287"/>
      <c r="L17" s="287"/>
      <c r="M17" s="594"/>
      <c r="N17" s="595"/>
      <c r="O17" s="595"/>
      <c r="P17" s="595"/>
      <c r="Q17" s="595"/>
      <c r="R17" s="595"/>
      <c r="S17" s="595"/>
      <c r="T17" s="595"/>
      <c r="U17" s="595"/>
      <c r="V17" s="595"/>
      <c r="W17" s="595"/>
      <c r="X17" s="595"/>
      <c r="Y17" s="596"/>
      <c r="Z17" s="294" t="s">
        <v>181</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82" t="s">
        <v>73</v>
      </c>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79">
        <f>'Informations Entreprise'!$L$9</f>
        <v>0</v>
      </c>
      <c r="N22" s="580"/>
      <c r="O22" s="580"/>
      <c r="P22" s="580"/>
      <c r="Q22" s="580"/>
      <c r="R22" s="580"/>
      <c r="S22" s="580"/>
      <c r="T22" s="580"/>
      <c r="U22" s="580"/>
      <c r="V22" s="580"/>
      <c r="W22" s="580"/>
      <c r="X22" s="580"/>
      <c r="Y22" s="581"/>
      <c r="Z22" s="306"/>
      <c r="AA22" s="306"/>
      <c r="AB22" s="307" t="s">
        <v>74</v>
      </c>
      <c r="AC22" s="307"/>
      <c r="AD22" s="298"/>
      <c r="AE22" s="298"/>
      <c r="AF22" s="298"/>
      <c r="AG22" s="298"/>
      <c r="AH22" s="583">
        <f>'Informations Entreprise'!BA9</f>
        <v>0</v>
      </c>
      <c r="AI22" s="584"/>
      <c r="AJ22" s="584"/>
      <c r="AK22" s="584"/>
      <c r="AL22" s="584"/>
      <c r="AM22" s="584"/>
      <c r="AN22" s="584"/>
      <c r="AO22" s="584"/>
      <c r="AP22" s="584"/>
      <c r="AQ22" s="584"/>
      <c r="AR22" s="584"/>
      <c r="AS22" s="584"/>
      <c r="AT22" s="584"/>
      <c r="AU22" s="584"/>
      <c r="AV22" s="585"/>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76">
        <f>'Informations Entreprise'!$L$11</f>
        <v>0</v>
      </c>
      <c r="N24" s="577"/>
      <c r="O24" s="577"/>
      <c r="P24" s="577"/>
      <c r="Q24" s="577"/>
      <c r="R24" s="577"/>
      <c r="S24" s="577"/>
      <c r="T24" s="577"/>
      <c r="U24" s="577"/>
      <c r="V24" s="577"/>
      <c r="W24" s="577"/>
      <c r="X24" s="577"/>
      <c r="Y24" s="578"/>
      <c r="Z24" s="302"/>
      <c r="AA24" s="302"/>
      <c r="AB24" s="307" t="s">
        <v>156</v>
      </c>
      <c r="AC24" s="302"/>
      <c r="AD24" s="302"/>
      <c r="AE24" s="302"/>
      <c r="AF24" s="302"/>
      <c r="AG24" s="302"/>
      <c r="AH24" s="583" t="str">
        <f>'Informations Entreprise'!AM37</f>
        <v>Versements volontaires</v>
      </c>
      <c r="AI24" s="584"/>
      <c r="AJ24" s="584"/>
      <c r="AK24" s="584"/>
      <c r="AL24" s="584"/>
      <c r="AM24" s="584"/>
      <c r="AN24" s="584"/>
      <c r="AO24" s="584"/>
      <c r="AP24" s="584"/>
      <c r="AQ24" s="584"/>
      <c r="AR24" s="584"/>
      <c r="AS24" s="584"/>
      <c r="AT24" s="584"/>
      <c r="AU24" s="584"/>
      <c r="AV24" s="585"/>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76">
        <f>'Informations Entreprise'!$L$15</f>
        <v>0</v>
      </c>
      <c r="N26" s="577"/>
      <c r="O26" s="577"/>
      <c r="P26" s="577"/>
      <c r="Q26" s="577"/>
      <c r="R26" s="577"/>
      <c r="S26" s="577"/>
      <c r="T26" s="577"/>
      <c r="U26" s="577"/>
      <c r="V26" s="577"/>
      <c r="W26" s="577"/>
      <c r="X26" s="577"/>
      <c r="Y26" s="578"/>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76">
        <f>'Informations Entreprise'!$AM$15</f>
        <v>0</v>
      </c>
      <c r="N28" s="577"/>
      <c r="O28" s="577"/>
      <c r="P28" s="577"/>
      <c r="Q28" s="577"/>
      <c r="R28" s="577"/>
      <c r="S28" s="577"/>
      <c r="T28" s="577"/>
      <c r="U28" s="577"/>
      <c r="V28" s="577"/>
      <c r="W28" s="577"/>
      <c r="X28" s="577"/>
      <c r="Y28" s="578"/>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22" t="str">
        <f>IF('Informations Entreprise'!$AM$37="Abondement unilatéral", "RÉPARTITION DE L'ABONDEMENT UNILATÉRAL DANS LE PERCOL"," RÉPARTITION DES VERSEMENTS")</f>
        <v xml:space="preserve"> RÉPARTITION DES VERSEMENTS</v>
      </c>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4"/>
      <c r="AX32" s="135"/>
      <c r="AY32" s="135"/>
    </row>
    <row r="33" spans="2:81" ht="24.75" customHeight="1" x14ac:dyDescent="0.25">
      <c r="B33" s="525" t="s">
        <v>60</v>
      </c>
      <c r="C33" s="525"/>
      <c r="D33" s="525"/>
      <c r="E33" s="525"/>
      <c r="F33" s="525"/>
      <c r="G33" s="525"/>
      <c r="H33" s="525"/>
      <c r="I33" s="525"/>
      <c r="J33" s="525"/>
      <c r="K33" s="525"/>
      <c r="L33" s="525"/>
      <c r="M33" s="525"/>
      <c r="N33" s="525"/>
      <c r="O33" s="525"/>
      <c r="P33" s="525"/>
      <c r="Q33" s="525"/>
      <c r="R33" s="526" t="s">
        <v>81</v>
      </c>
      <c r="S33" s="526"/>
      <c r="T33" s="526"/>
      <c r="U33" s="526"/>
      <c r="V33" s="526"/>
      <c r="W33" s="526"/>
      <c r="X33" s="526"/>
      <c r="Y33" s="526"/>
      <c r="Z33" s="526"/>
      <c r="AA33" s="526"/>
      <c r="AB33" s="526"/>
      <c r="AC33" s="527" t="s">
        <v>82</v>
      </c>
      <c r="AD33" s="527"/>
      <c r="AE33" s="527"/>
      <c r="AF33" s="527"/>
      <c r="AG33" s="527"/>
      <c r="AH33" s="527"/>
      <c r="AI33" s="527"/>
      <c r="AJ33" s="527"/>
      <c r="AK33" s="527"/>
      <c r="AL33" s="527"/>
      <c r="AM33" s="527"/>
      <c r="AN33" s="527"/>
      <c r="AO33" s="527"/>
      <c r="AP33" s="527"/>
      <c r="AQ33" s="527"/>
      <c r="AR33" s="527"/>
      <c r="AS33" s="527"/>
      <c r="AT33" s="527"/>
      <c r="AU33" s="527"/>
      <c r="AV33" s="527"/>
      <c r="AW33" s="527"/>
      <c r="AX33" s="147"/>
      <c r="AY33" s="135"/>
    </row>
    <row r="34" spans="2:81" ht="3.75" customHeight="1" x14ac:dyDescent="0.25">
      <c r="B34" s="525"/>
      <c r="C34" s="525"/>
      <c r="D34" s="525"/>
      <c r="E34" s="525"/>
      <c r="F34" s="525"/>
      <c r="G34" s="525"/>
      <c r="H34" s="525"/>
      <c r="I34" s="525"/>
      <c r="J34" s="525"/>
      <c r="K34" s="525"/>
      <c r="L34" s="525"/>
      <c r="M34" s="525"/>
      <c r="N34" s="525"/>
      <c r="O34" s="525"/>
      <c r="P34" s="525"/>
      <c r="Q34" s="525"/>
      <c r="R34" s="526"/>
      <c r="S34" s="526"/>
      <c r="T34" s="526"/>
      <c r="U34" s="526"/>
      <c r="V34" s="526"/>
      <c r="W34" s="526"/>
      <c r="X34" s="526"/>
      <c r="Y34" s="526"/>
      <c r="Z34" s="526"/>
      <c r="AA34" s="526"/>
      <c r="AB34" s="526"/>
      <c r="AC34" s="528" t="s">
        <v>83</v>
      </c>
      <c r="AD34" s="529"/>
      <c r="AE34" s="529"/>
      <c r="AF34" s="529"/>
      <c r="AG34" s="529"/>
      <c r="AH34" s="529"/>
      <c r="AI34" s="529"/>
      <c r="AJ34" s="529"/>
      <c r="AK34" s="529"/>
      <c r="AL34" s="530"/>
      <c r="AM34" s="528" t="s">
        <v>84</v>
      </c>
      <c r="AN34" s="529"/>
      <c r="AO34" s="529"/>
      <c r="AP34" s="529"/>
      <c r="AQ34" s="529"/>
      <c r="AR34" s="529"/>
      <c r="AS34" s="529"/>
      <c r="AT34" s="529"/>
      <c r="AU34" s="529"/>
      <c r="AV34" s="529"/>
      <c r="AW34" s="530"/>
      <c r="AX34" s="147"/>
      <c r="AY34" s="135"/>
    </row>
    <row r="35" spans="2:81" ht="18" customHeight="1" x14ac:dyDescent="0.25">
      <c r="B35" s="525"/>
      <c r="C35" s="525"/>
      <c r="D35" s="525"/>
      <c r="E35" s="525"/>
      <c r="F35" s="525"/>
      <c r="G35" s="525"/>
      <c r="H35" s="525"/>
      <c r="I35" s="525"/>
      <c r="J35" s="525"/>
      <c r="K35" s="525"/>
      <c r="L35" s="525"/>
      <c r="M35" s="525"/>
      <c r="N35" s="525"/>
      <c r="O35" s="525"/>
      <c r="P35" s="525"/>
      <c r="Q35" s="525"/>
      <c r="R35" s="526"/>
      <c r="S35" s="526"/>
      <c r="T35" s="526"/>
      <c r="U35" s="526"/>
      <c r="V35" s="526"/>
      <c r="W35" s="526"/>
      <c r="X35" s="526"/>
      <c r="Y35" s="526"/>
      <c r="Z35" s="526"/>
      <c r="AA35" s="526"/>
      <c r="AB35" s="526"/>
      <c r="AC35" s="531"/>
      <c r="AD35" s="532"/>
      <c r="AE35" s="532"/>
      <c r="AF35" s="532"/>
      <c r="AG35" s="532"/>
      <c r="AH35" s="532"/>
      <c r="AI35" s="532"/>
      <c r="AJ35" s="532"/>
      <c r="AK35" s="532"/>
      <c r="AL35" s="533"/>
      <c r="AM35" s="528"/>
      <c r="AN35" s="529"/>
      <c r="AO35" s="529"/>
      <c r="AP35" s="529"/>
      <c r="AQ35" s="529"/>
      <c r="AR35" s="529"/>
      <c r="AS35" s="529"/>
      <c r="AT35" s="529"/>
      <c r="AU35" s="529"/>
      <c r="AV35" s="529"/>
      <c r="AW35" s="530"/>
      <c r="AX35" s="147"/>
      <c r="AY35" s="135"/>
      <c r="BL35" s="609"/>
      <c r="BM35" s="609"/>
      <c r="BN35" s="609"/>
      <c r="BO35" s="609"/>
      <c r="BP35" s="609"/>
      <c r="BQ35" s="609"/>
    </row>
    <row r="36" spans="2:81" ht="12" customHeight="1" x14ac:dyDescent="0.15">
      <c r="B36" s="610" t="str">
        <f>IF('Informations Entreprise'!$M$37="Gamme GER","84289 - GER Monétaire",IF('Informations Entreprise'!$M$37="Gamme TESORUS","82659 - TESORUS Monétaire",""))</f>
        <v>84289 - GER Monétaire</v>
      </c>
      <c r="C36" s="611"/>
      <c r="D36" s="611"/>
      <c r="E36" s="611"/>
      <c r="F36" s="611"/>
      <c r="G36" s="611"/>
      <c r="H36" s="611"/>
      <c r="I36" s="611"/>
      <c r="J36" s="611"/>
      <c r="K36" s="611"/>
      <c r="L36" s="611"/>
      <c r="M36" s="611"/>
      <c r="N36" s="611"/>
      <c r="O36" s="611"/>
      <c r="P36" s="611"/>
      <c r="Q36" s="612"/>
      <c r="R36" s="546"/>
      <c r="S36" s="547"/>
      <c r="T36" s="547"/>
      <c r="U36" s="547"/>
      <c r="V36" s="547"/>
      <c r="W36" s="547"/>
      <c r="X36" s="547"/>
      <c r="Y36" s="547"/>
      <c r="Z36" s="547"/>
      <c r="AA36" s="547"/>
      <c r="AB36" s="587"/>
      <c r="AC36" s="546"/>
      <c r="AD36" s="547"/>
      <c r="AE36" s="547"/>
      <c r="AF36" s="547"/>
      <c r="AG36" s="547"/>
      <c r="AH36" s="547"/>
      <c r="AI36" s="547"/>
      <c r="AJ36" s="547"/>
      <c r="AK36" s="547"/>
      <c r="AL36" s="547"/>
      <c r="AM36" s="325"/>
      <c r="AN36" s="326"/>
      <c r="AO36" s="326"/>
      <c r="AP36" s="326"/>
      <c r="AQ36" s="326"/>
      <c r="AR36" s="326"/>
      <c r="AS36" s="326"/>
      <c r="AT36" s="326"/>
      <c r="AU36" s="327"/>
      <c r="AV36" s="327"/>
      <c r="AW36" s="328"/>
      <c r="AX36" s="147"/>
      <c r="AY36" s="135"/>
    </row>
    <row r="37" spans="2:81" ht="12" customHeight="1" x14ac:dyDescent="0.15">
      <c r="B37" s="613"/>
      <c r="C37" s="614"/>
      <c r="D37" s="614"/>
      <c r="E37" s="614"/>
      <c r="F37" s="614"/>
      <c r="G37" s="614"/>
      <c r="H37" s="614"/>
      <c r="I37" s="614"/>
      <c r="J37" s="614"/>
      <c r="K37" s="614"/>
      <c r="L37" s="614"/>
      <c r="M37" s="614"/>
      <c r="N37" s="614"/>
      <c r="O37" s="614"/>
      <c r="P37" s="614"/>
      <c r="Q37" s="615"/>
      <c r="R37" s="548"/>
      <c r="S37" s="549"/>
      <c r="T37" s="549"/>
      <c r="U37" s="549"/>
      <c r="V37" s="549"/>
      <c r="W37" s="549"/>
      <c r="X37" s="549"/>
      <c r="Y37" s="549"/>
      <c r="Z37" s="549"/>
      <c r="AA37" s="549"/>
      <c r="AB37" s="588"/>
      <c r="AC37" s="548"/>
      <c r="AD37" s="549"/>
      <c r="AE37" s="549"/>
      <c r="AF37" s="549"/>
      <c r="AG37" s="549"/>
      <c r="AH37" s="549"/>
      <c r="AI37" s="549"/>
      <c r="AJ37" s="549"/>
      <c r="AK37" s="549"/>
      <c r="AL37" s="549"/>
      <c r="AM37" s="329"/>
      <c r="AN37" s="330"/>
      <c r="AO37" s="330"/>
      <c r="AP37" s="330"/>
      <c r="AQ37" s="330"/>
      <c r="AR37" s="330"/>
      <c r="AS37" s="330"/>
      <c r="AT37" s="330"/>
      <c r="AU37" s="331"/>
      <c r="AV37" s="331"/>
      <c r="AW37" s="332"/>
      <c r="AX37" s="147"/>
      <c r="AY37" s="135"/>
    </row>
    <row r="38" spans="2:81" ht="12" customHeight="1" x14ac:dyDescent="0.15">
      <c r="B38" s="534" t="str">
        <f>IF('Informations Entreprise'!$M$37="Gamme GER","84309 - GER Prudence",IF('Informations Entreprise'!$M$37="Gamme TESORUS","82719 - TESORUS Prudence",""))</f>
        <v>84309 - GER Prudence</v>
      </c>
      <c r="C38" s="535"/>
      <c r="D38" s="535"/>
      <c r="E38" s="535"/>
      <c r="F38" s="535"/>
      <c r="G38" s="535"/>
      <c r="H38" s="535"/>
      <c r="I38" s="535"/>
      <c r="J38" s="535"/>
      <c r="K38" s="535"/>
      <c r="L38" s="535"/>
      <c r="M38" s="535"/>
      <c r="N38" s="535"/>
      <c r="O38" s="535"/>
      <c r="P38" s="535"/>
      <c r="Q38" s="536"/>
      <c r="R38" s="546"/>
      <c r="S38" s="547"/>
      <c r="T38" s="547"/>
      <c r="U38" s="547"/>
      <c r="V38" s="547"/>
      <c r="W38" s="547"/>
      <c r="X38" s="547"/>
      <c r="Y38" s="547"/>
      <c r="Z38" s="547"/>
      <c r="AA38" s="547"/>
      <c r="AB38" s="587"/>
      <c r="AC38" s="546"/>
      <c r="AD38" s="547"/>
      <c r="AE38" s="547"/>
      <c r="AF38" s="547"/>
      <c r="AG38" s="547"/>
      <c r="AH38" s="547"/>
      <c r="AI38" s="547"/>
      <c r="AJ38" s="547"/>
      <c r="AK38" s="547"/>
      <c r="AL38" s="547"/>
      <c r="AM38" s="333"/>
      <c r="AN38" s="616" t="s">
        <v>159</v>
      </c>
      <c r="AO38" s="617"/>
      <c r="AP38" s="617"/>
      <c r="AQ38" s="617"/>
      <c r="AR38" s="617"/>
      <c r="AS38" s="617"/>
      <c r="AT38" s="617"/>
      <c r="AU38" s="617"/>
      <c r="AV38" s="618"/>
      <c r="AW38" s="332"/>
      <c r="AX38" s="135"/>
      <c r="AY38" s="135"/>
    </row>
    <row r="39" spans="2:81" ht="12" customHeight="1" x14ac:dyDescent="0.15">
      <c r="B39" s="537"/>
      <c r="C39" s="538"/>
      <c r="D39" s="538"/>
      <c r="E39" s="538"/>
      <c r="F39" s="538"/>
      <c r="G39" s="538"/>
      <c r="H39" s="538"/>
      <c r="I39" s="538"/>
      <c r="J39" s="538"/>
      <c r="K39" s="538"/>
      <c r="L39" s="538"/>
      <c r="M39" s="538"/>
      <c r="N39" s="538"/>
      <c r="O39" s="538"/>
      <c r="P39" s="538"/>
      <c r="Q39" s="539"/>
      <c r="R39" s="548"/>
      <c r="S39" s="549"/>
      <c r="T39" s="549"/>
      <c r="U39" s="549"/>
      <c r="V39" s="549"/>
      <c r="W39" s="549"/>
      <c r="X39" s="549"/>
      <c r="Y39" s="549"/>
      <c r="Z39" s="549"/>
      <c r="AA39" s="549"/>
      <c r="AB39" s="588"/>
      <c r="AC39" s="548"/>
      <c r="AD39" s="549"/>
      <c r="AE39" s="549"/>
      <c r="AF39" s="549"/>
      <c r="AG39" s="549"/>
      <c r="AH39" s="549"/>
      <c r="AI39" s="549"/>
      <c r="AJ39" s="549"/>
      <c r="AK39" s="549"/>
      <c r="AL39" s="549"/>
      <c r="AM39" s="333"/>
      <c r="AN39" s="619"/>
      <c r="AO39" s="620"/>
      <c r="AP39" s="620"/>
      <c r="AQ39" s="620"/>
      <c r="AR39" s="620"/>
      <c r="AS39" s="620"/>
      <c r="AT39" s="620"/>
      <c r="AU39" s="620"/>
      <c r="AV39" s="621"/>
      <c r="AW39" s="332"/>
      <c r="AX39" s="135"/>
      <c r="AY39" s="135"/>
    </row>
    <row r="40" spans="2:81" ht="12" customHeight="1" x14ac:dyDescent="0.15">
      <c r="B40" s="534" t="str">
        <f>IF('Informations Entreprise'!$M$37="Gamme GER","84329 - GER Équilibre",IF('Informations Entreprise'!$M$37="Gamme TESORUS","82669 - TESORUS Équilibre",""))</f>
        <v>84329 - GER Équilibre</v>
      </c>
      <c r="C40" s="535"/>
      <c r="D40" s="535"/>
      <c r="E40" s="535"/>
      <c r="F40" s="535"/>
      <c r="G40" s="535"/>
      <c r="H40" s="535"/>
      <c r="I40" s="535"/>
      <c r="J40" s="535"/>
      <c r="K40" s="535"/>
      <c r="L40" s="535"/>
      <c r="M40" s="535"/>
      <c r="N40" s="535"/>
      <c r="O40" s="535"/>
      <c r="P40" s="535"/>
      <c r="Q40" s="536"/>
      <c r="R40" s="546"/>
      <c r="S40" s="547"/>
      <c r="T40" s="547"/>
      <c r="U40" s="547"/>
      <c r="V40" s="547"/>
      <c r="W40" s="547"/>
      <c r="X40" s="547"/>
      <c r="Y40" s="547"/>
      <c r="Z40" s="547"/>
      <c r="AA40" s="547"/>
      <c r="AB40" s="587"/>
      <c r="AC40" s="546"/>
      <c r="AD40" s="547"/>
      <c r="AE40" s="547"/>
      <c r="AF40" s="547"/>
      <c r="AG40" s="547"/>
      <c r="AH40" s="547"/>
      <c r="AI40" s="547"/>
      <c r="AJ40" s="547"/>
      <c r="AK40" s="547"/>
      <c r="AL40" s="547"/>
      <c r="AM40" s="334"/>
      <c r="AN40" s="622"/>
      <c r="AO40" s="623"/>
      <c r="AP40" s="623"/>
      <c r="AQ40" s="623"/>
      <c r="AR40" s="623"/>
      <c r="AS40" s="623"/>
      <c r="AT40" s="623"/>
      <c r="AU40" s="623"/>
      <c r="AV40" s="624"/>
      <c r="AW40" s="332"/>
      <c r="AX40" s="135"/>
      <c r="AY40" s="135"/>
      <c r="BL40" s="148"/>
    </row>
    <row r="41" spans="2:81" ht="12" customHeight="1" x14ac:dyDescent="0.15">
      <c r="B41" s="537"/>
      <c r="C41" s="538"/>
      <c r="D41" s="538"/>
      <c r="E41" s="538"/>
      <c r="F41" s="538"/>
      <c r="G41" s="538"/>
      <c r="H41" s="538"/>
      <c r="I41" s="538"/>
      <c r="J41" s="538"/>
      <c r="K41" s="538"/>
      <c r="L41" s="538"/>
      <c r="M41" s="538"/>
      <c r="N41" s="538"/>
      <c r="O41" s="538"/>
      <c r="P41" s="538"/>
      <c r="Q41" s="539"/>
      <c r="R41" s="548"/>
      <c r="S41" s="549"/>
      <c r="T41" s="549"/>
      <c r="U41" s="549"/>
      <c r="V41" s="549"/>
      <c r="W41" s="549"/>
      <c r="X41" s="549"/>
      <c r="Y41" s="549"/>
      <c r="Z41" s="549"/>
      <c r="AA41" s="549"/>
      <c r="AB41" s="588"/>
      <c r="AC41" s="548"/>
      <c r="AD41" s="549"/>
      <c r="AE41" s="549"/>
      <c r="AF41" s="549"/>
      <c r="AG41" s="549"/>
      <c r="AH41" s="549"/>
      <c r="AI41" s="549"/>
      <c r="AJ41" s="549"/>
      <c r="AK41" s="549"/>
      <c r="AL41" s="549"/>
      <c r="AM41" s="333"/>
      <c r="AN41" s="335"/>
      <c r="AO41" s="335"/>
      <c r="AP41" s="335"/>
      <c r="AQ41" s="335"/>
      <c r="AR41" s="335"/>
      <c r="AS41" s="335"/>
      <c r="AT41" s="335"/>
      <c r="AU41" s="331"/>
      <c r="AV41" s="331"/>
      <c r="AW41" s="332"/>
      <c r="AX41" s="135"/>
      <c r="AY41" s="135"/>
    </row>
    <row r="42" spans="2:81" ht="12" customHeight="1" x14ac:dyDescent="0.15">
      <c r="B42" s="534" t="str">
        <f>IF('Informations Entreprise'!$M$37="Gamme GER","84349 - GER Dynamique",IF('Informations Entreprise'!$M$37="Gamme TESORUS","82689 - TESORUS Dynamique",""))</f>
        <v>84349 - GER Dynamique</v>
      </c>
      <c r="C42" s="535"/>
      <c r="D42" s="535"/>
      <c r="E42" s="535"/>
      <c r="F42" s="535"/>
      <c r="G42" s="535"/>
      <c r="H42" s="535"/>
      <c r="I42" s="535"/>
      <c r="J42" s="535"/>
      <c r="K42" s="535"/>
      <c r="L42" s="535"/>
      <c r="M42" s="535"/>
      <c r="N42" s="535"/>
      <c r="O42" s="535"/>
      <c r="P42" s="535"/>
      <c r="Q42" s="536"/>
      <c r="R42" s="546"/>
      <c r="S42" s="547"/>
      <c r="T42" s="547"/>
      <c r="U42" s="547"/>
      <c r="V42" s="547"/>
      <c r="W42" s="547"/>
      <c r="X42" s="547"/>
      <c r="Y42" s="547"/>
      <c r="Z42" s="547"/>
      <c r="AA42" s="547"/>
      <c r="AB42" s="587"/>
      <c r="AC42" s="546"/>
      <c r="AD42" s="547"/>
      <c r="AE42" s="547"/>
      <c r="AF42" s="547"/>
      <c r="AG42" s="547"/>
      <c r="AH42" s="547"/>
      <c r="AI42" s="547"/>
      <c r="AJ42" s="547"/>
      <c r="AK42" s="547"/>
      <c r="AL42" s="547"/>
      <c r="AM42" s="336"/>
      <c r="AN42" s="337" t="s">
        <v>85</v>
      </c>
      <c r="AO42" s="335"/>
      <c r="AP42" s="335"/>
      <c r="AQ42" s="335"/>
      <c r="AR42" s="335"/>
      <c r="AS42" s="335"/>
      <c r="AT42" s="335"/>
      <c r="AU42" s="335"/>
      <c r="AV42" s="335"/>
      <c r="AW42" s="332"/>
      <c r="AX42" s="135"/>
      <c r="AY42" s="135"/>
    </row>
    <row r="43" spans="2:81" ht="12" customHeight="1" x14ac:dyDescent="0.25">
      <c r="B43" s="537"/>
      <c r="C43" s="538"/>
      <c r="D43" s="538"/>
      <c r="E43" s="538"/>
      <c r="F43" s="538"/>
      <c r="G43" s="538"/>
      <c r="H43" s="538"/>
      <c r="I43" s="538"/>
      <c r="J43" s="538"/>
      <c r="K43" s="538"/>
      <c r="L43" s="538"/>
      <c r="M43" s="538"/>
      <c r="N43" s="538"/>
      <c r="O43" s="538"/>
      <c r="P43" s="538"/>
      <c r="Q43" s="539"/>
      <c r="R43" s="548"/>
      <c r="S43" s="549"/>
      <c r="T43" s="549"/>
      <c r="U43" s="549"/>
      <c r="V43" s="549"/>
      <c r="W43" s="549"/>
      <c r="X43" s="549"/>
      <c r="Y43" s="549"/>
      <c r="Z43" s="549"/>
      <c r="AA43" s="549"/>
      <c r="AB43" s="588"/>
      <c r="AC43" s="548"/>
      <c r="AD43" s="549"/>
      <c r="AE43" s="549"/>
      <c r="AF43" s="549"/>
      <c r="AG43" s="549"/>
      <c r="AH43" s="549"/>
      <c r="AI43" s="549"/>
      <c r="AJ43" s="549"/>
      <c r="AK43" s="549"/>
      <c r="AL43" s="549"/>
      <c r="AM43" s="333"/>
      <c r="AN43" s="335"/>
      <c r="AO43" s="335"/>
      <c r="AP43" s="335"/>
      <c r="AQ43" s="335"/>
      <c r="AR43" s="335"/>
      <c r="AS43" s="335"/>
      <c r="AT43" s="335"/>
      <c r="AU43" s="335"/>
      <c r="AV43" s="335"/>
      <c r="AW43" s="338"/>
      <c r="AX43" s="135"/>
      <c r="AY43" s="135"/>
    </row>
    <row r="44" spans="2:81" ht="12" customHeight="1" x14ac:dyDescent="0.25">
      <c r="B44" s="534" t="str">
        <f>IF('Informations Entreprise'!$M$37="Gamme GER","84369 - GER Solidaire",IF('Informations Entreprise'!$M$37="Gamme TESORUS","87649 - TESORUS Solidaire",""))</f>
        <v>84369 - GER Solidaire</v>
      </c>
      <c r="C44" s="535"/>
      <c r="D44" s="535"/>
      <c r="E44" s="535"/>
      <c r="F44" s="535"/>
      <c r="G44" s="535"/>
      <c r="H44" s="535"/>
      <c r="I44" s="535"/>
      <c r="J44" s="535"/>
      <c r="K44" s="535"/>
      <c r="L44" s="535"/>
      <c r="M44" s="535"/>
      <c r="N44" s="535"/>
      <c r="O44" s="535"/>
      <c r="P44" s="535"/>
      <c r="Q44" s="536"/>
      <c r="R44" s="546"/>
      <c r="S44" s="547"/>
      <c r="T44" s="547"/>
      <c r="U44" s="547"/>
      <c r="V44" s="547"/>
      <c r="W44" s="547"/>
      <c r="X44" s="547"/>
      <c r="Y44" s="547"/>
      <c r="Z44" s="547"/>
      <c r="AA44" s="547"/>
      <c r="AB44" s="587"/>
      <c r="AC44" s="546"/>
      <c r="AD44" s="547"/>
      <c r="AE44" s="547"/>
      <c r="AF44" s="547"/>
      <c r="AG44" s="547"/>
      <c r="AH44" s="547"/>
      <c r="AI44" s="547"/>
      <c r="AJ44" s="547"/>
      <c r="AK44" s="547"/>
      <c r="AL44" s="547"/>
      <c r="AM44" s="333"/>
      <c r="AN44" s="625"/>
      <c r="AO44" s="626"/>
      <c r="AP44" s="626"/>
      <c r="AQ44" s="626"/>
      <c r="AR44" s="626"/>
      <c r="AS44" s="626"/>
      <c r="AT44" s="626"/>
      <c r="AU44" s="626"/>
      <c r="AV44" s="627"/>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537"/>
      <c r="C45" s="538"/>
      <c r="D45" s="538"/>
      <c r="E45" s="538"/>
      <c r="F45" s="538"/>
      <c r="G45" s="538"/>
      <c r="H45" s="538"/>
      <c r="I45" s="538"/>
      <c r="J45" s="538"/>
      <c r="K45" s="538"/>
      <c r="L45" s="538"/>
      <c r="M45" s="538"/>
      <c r="N45" s="538"/>
      <c r="O45" s="538"/>
      <c r="P45" s="538"/>
      <c r="Q45" s="539"/>
      <c r="R45" s="548"/>
      <c r="S45" s="549"/>
      <c r="T45" s="549"/>
      <c r="U45" s="549"/>
      <c r="V45" s="549"/>
      <c r="W45" s="549"/>
      <c r="X45" s="549"/>
      <c r="Y45" s="549"/>
      <c r="Z45" s="549"/>
      <c r="AA45" s="549"/>
      <c r="AB45" s="588"/>
      <c r="AC45" s="548"/>
      <c r="AD45" s="549"/>
      <c r="AE45" s="549"/>
      <c r="AF45" s="549"/>
      <c r="AG45" s="549"/>
      <c r="AH45" s="549"/>
      <c r="AI45" s="549"/>
      <c r="AJ45" s="549"/>
      <c r="AK45" s="549"/>
      <c r="AL45" s="549"/>
      <c r="AM45" s="340"/>
      <c r="AN45" s="628"/>
      <c r="AO45" s="629"/>
      <c r="AP45" s="629"/>
      <c r="AQ45" s="629"/>
      <c r="AR45" s="629"/>
      <c r="AS45" s="629"/>
      <c r="AT45" s="629"/>
      <c r="AU45" s="629"/>
      <c r="AV45" s="630"/>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534" t="s">
        <v>61</v>
      </c>
      <c r="C46" s="535"/>
      <c r="D46" s="535"/>
      <c r="E46" s="535"/>
      <c r="F46" s="535"/>
      <c r="G46" s="535"/>
      <c r="H46" s="535"/>
      <c r="I46" s="535"/>
      <c r="J46" s="535"/>
      <c r="K46" s="535"/>
      <c r="L46" s="535"/>
      <c r="M46" s="535"/>
      <c r="N46" s="535"/>
      <c r="O46" s="535"/>
      <c r="P46" s="535"/>
      <c r="Q46" s="536"/>
      <c r="R46" s="546"/>
      <c r="S46" s="547"/>
      <c r="T46" s="547"/>
      <c r="U46" s="547"/>
      <c r="V46" s="547"/>
      <c r="W46" s="547"/>
      <c r="X46" s="547"/>
      <c r="Y46" s="547"/>
      <c r="Z46" s="547"/>
      <c r="AA46" s="547"/>
      <c r="AB46" s="587"/>
      <c r="AC46" s="546"/>
      <c r="AD46" s="547"/>
      <c r="AE46" s="547"/>
      <c r="AF46" s="547"/>
      <c r="AG46" s="547"/>
      <c r="AH46" s="547"/>
      <c r="AI46" s="547"/>
      <c r="AJ46" s="547"/>
      <c r="AK46" s="547"/>
      <c r="AL46" s="547"/>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537"/>
      <c r="C47" s="538"/>
      <c r="D47" s="538"/>
      <c r="E47" s="538"/>
      <c r="F47" s="538"/>
      <c r="G47" s="538"/>
      <c r="H47" s="538"/>
      <c r="I47" s="538"/>
      <c r="J47" s="538"/>
      <c r="K47" s="538"/>
      <c r="L47" s="538"/>
      <c r="M47" s="538"/>
      <c r="N47" s="538"/>
      <c r="O47" s="538"/>
      <c r="P47" s="538"/>
      <c r="Q47" s="539"/>
      <c r="R47" s="548"/>
      <c r="S47" s="549"/>
      <c r="T47" s="549"/>
      <c r="U47" s="549"/>
      <c r="V47" s="549"/>
      <c r="W47" s="549"/>
      <c r="X47" s="549"/>
      <c r="Y47" s="549"/>
      <c r="Z47" s="549"/>
      <c r="AA47" s="549"/>
      <c r="AB47" s="588"/>
      <c r="AC47" s="548"/>
      <c r="AD47" s="549"/>
      <c r="AE47" s="549"/>
      <c r="AF47" s="549"/>
      <c r="AG47" s="549"/>
      <c r="AH47" s="549"/>
      <c r="AI47" s="549"/>
      <c r="AJ47" s="549"/>
      <c r="AK47" s="549"/>
      <c r="AL47" s="549"/>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534" t="s">
        <v>62</v>
      </c>
      <c r="C48" s="535"/>
      <c r="D48" s="535"/>
      <c r="E48" s="535"/>
      <c r="F48" s="535"/>
      <c r="G48" s="535"/>
      <c r="H48" s="535"/>
      <c r="I48" s="535"/>
      <c r="J48" s="535"/>
      <c r="K48" s="535"/>
      <c r="L48" s="535"/>
      <c r="M48" s="535"/>
      <c r="N48" s="535"/>
      <c r="O48" s="535"/>
      <c r="P48" s="535"/>
      <c r="Q48" s="536"/>
      <c r="R48" s="546"/>
      <c r="S48" s="547"/>
      <c r="T48" s="547"/>
      <c r="U48" s="547"/>
      <c r="V48" s="547"/>
      <c r="W48" s="547"/>
      <c r="X48" s="547"/>
      <c r="Y48" s="547"/>
      <c r="Z48" s="547"/>
      <c r="AA48" s="547"/>
      <c r="AB48" s="587"/>
      <c r="AC48" s="546"/>
      <c r="AD48" s="547"/>
      <c r="AE48" s="547"/>
      <c r="AF48" s="547"/>
      <c r="AG48" s="547"/>
      <c r="AH48" s="547"/>
      <c r="AI48" s="547"/>
      <c r="AJ48" s="547"/>
      <c r="AK48" s="547"/>
      <c r="AL48" s="547"/>
      <c r="AM48" s="333"/>
      <c r="AN48" s="586"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86"/>
      <c r="AP48" s="586"/>
      <c r="AQ48" s="586"/>
      <c r="AR48" s="586"/>
      <c r="AS48" s="586"/>
      <c r="AT48" s="586"/>
      <c r="AU48" s="586"/>
      <c r="AV48" s="586"/>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537"/>
      <c r="C49" s="538"/>
      <c r="D49" s="538"/>
      <c r="E49" s="538"/>
      <c r="F49" s="538"/>
      <c r="G49" s="538"/>
      <c r="H49" s="538"/>
      <c r="I49" s="538"/>
      <c r="J49" s="538"/>
      <c r="K49" s="538"/>
      <c r="L49" s="538"/>
      <c r="M49" s="538"/>
      <c r="N49" s="538"/>
      <c r="O49" s="538"/>
      <c r="P49" s="538"/>
      <c r="Q49" s="539"/>
      <c r="R49" s="548"/>
      <c r="S49" s="549"/>
      <c r="T49" s="549"/>
      <c r="U49" s="549"/>
      <c r="V49" s="549"/>
      <c r="W49" s="549"/>
      <c r="X49" s="549"/>
      <c r="Y49" s="549"/>
      <c r="Z49" s="549"/>
      <c r="AA49" s="549"/>
      <c r="AB49" s="588"/>
      <c r="AC49" s="548"/>
      <c r="AD49" s="549"/>
      <c r="AE49" s="549"/>
      <c r="AF49" s="549"/>
      <c r="AG49" s="549"/>
      <c r="AH49" s="549"/>
      <c r="AI49" s="549"/>
      <c r="AJ49" s="549"/>
      <c r="AK49" s="549"/>
      <c r="AL49" s="549"/>
      <c r="AM49" s="333"/>
      <c r="AN49" s="586"/>
      <c r="AO49" s="586"/>
      <c r="AP49" s="586"/>
      <c r="AQ49" s="586"/>
      <c r="AR49" s="586"/>
      <c r="AS49" s="586"/>
      <c r="AT49" s="586"/>
      <c r="AU49" s="586"/>
      <c r="AV49" s="586"/>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534" t="s">
        <v>63</v>
      </c>
      <c r="C50" s="535"/>
      <c r="D50" s="535"/>
      <c r="E50" s="535"/>
      <c r="F50" s="535"/>
      <c r="G50" s="535"/>
      <c r="H50" s="535"/>
      <c r="I50" s="535"/>
      <c r="J50" s="535"/>
      <c r="K50" s="535"/>
      <c r="L50" s="535"/>
      <c r="M50" s="535"/>
      <c r="N50" s="535"/>
      <c r="O50" s="535"/>
      <c r="P50" s="535"/>
      <c r="Q50" s="536"/>
      <c r="R50" s="546"/>
      <c r="S50" s="547"/>
      <c r="T50" s="547"/>
      <c r="U50" s="547"/>
      <c r="V50" s="547"/>
      <c r="W50" s="547"/>
      <c r="X50" s="547"/>
      <c r="Y50" s="547"/>
      <c r="Z50" s="547"/>
      <c r="AA50" s="547"/>
      <c r="AB50" s="587"/>
      <c r="AC50" s="546"/>
      <c r="AD50" s="547"/>
      <c r="AE50" s="547"/>
      <c r="AF50" s="547"/>
      <c r="AG50" s="547"/>
      <c r="AH50" s="547"/>
      <c r="AI50" s="547"/>
      <c r="AJ50" s="547"/>
      <c r="AK50" s="547"/>
      <c r="AL50" s="547"/>
      <c r="AM50" s="333"/>
      <c r="AN50" s="586"/>
      <c r="AO50" s="586"/>
      <c r="AP50" s="586"/>
      <c r="AQ50" s="586"/>
      <c r="AR50" s="586"/>
      <c r="AS50" s="586"/>
      <c r="AT50" s="586"/>
      <c r="AU50" s="586"/>
      <c r="AV50" s="586"/>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537"/>
      <c r="C51" s="538"/>
      <c r="D51" s="538"/>
      <c r="E51" s="538"/>
      <c r="F51" s="538"/>
      <c r="G51" s="538"/>
      <c r="H51" s="538"/>
      <c r="I51" s="538"/>
      <c r="J51" s="538"/>
      <c r="K51" s="538"/>
      <c r="L51" s="538"/>
      <c r="M51" s="538"/>
      <c r="N51" s="538"/>
      <c r="O51" s="538"/>
      <c r="P51" s="538"/>
      <c r="Q51" s="539"/>
      <c r="R51" s="548"/>
      <c r="S51" s="549"/>
      <c r="T51" s="549"/>
      <c r="U51" s="549"/>
      <c r="V51" s="549"/>
      <c r="W51" s="549"/>
      <c r="X51" s="549"/>
      <c r="Y51" s="549"/>
      <c r="Z51" s="549"/>
      <c r="AA51" s="549"/>
      <c r="AB51" s="588"/>
      <c r="AC51" s="548"/>
      <c r="AD51" s="549"/>
      <c r="AE51" s="549"/>
      <c r="AF51" s="549"/>
      <c r="AG51" s="549"/>
      <c r="AH51" s="549"/>
      <c r="AI51" s="549"/>
      <c r="AJ51" s="549"/>
      <c r="AK51" s="549"/>
      <c r="AL51" s="549"/>
      <c r="AM51" s="333"/>
      <c r="AN51" s="586"/>
      <c r="AO51" s="586"/>
      <c r="AP51" s="586"/>
      <c r="AQ51" s="586"/>
      <c r="AR51" s="586"/>
      <c r="AS51" s="586"/>
      <c r="AT51" s="586"/>
      <c r="AU51" s="586"/>
      <c r="AV51" s="586"/>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540"/>
      <c r="C52" s="541"/>
      <c r="D52" s="541"/>
      <c r="E52" s="541"/>
      <c r="F52" s="541"/>
      <c r="G52" s="541"/>
      <c r="H52" s="541"/>
      <c r="I52" s="541"/>
      <c r="J52" s="541"/>
      <c r="K52" s="541"/>
      <c r="L52" s="541"/>
      <c r="M52" s="541"/>
      <c r="N52" s="541"/>
      <c r="O52" s="541"/>
      <c r="P52" s="541"/>
      <c r="Q52" s="542"/>
      <c r="R52" s="546"/>
      <c r="S52" s="547"/>
      <c r="T52" s="547"/>
      <c r="U52" s="547"/>
      <c r="V52" s="547"/>
      <c r="W52" s="547"/>
      <c r="X52" s="547"/>
      <c r="Y52" s="547"/>
      <c r="Z52" s="547"/>
      <c r="AA52" s="547"/>
      <c r="AB52" s="587"/>
      <c r="AC52" s="546"/>
      <c r="AD52" s="547"/>
      <c r="AE52" s="547"/>
      <c r="AF52" s="547"/>
      <c r="AG52" s="547"/>
      <c r="AH52" s="547"/>
      <c r="AI52" s="547"/>
      <c r="AJ52" s="547"/>
      <c r="AK52" s="547"/>
      <c r="AL52" s="547"/>
      <c r="AM52" s="333"/>
      <c r="AN52" s="586"/>
      <c r="AO52" s="586"/>
      <c r="AP52" s="586"/>
      <c r="AQ52" s="586"/>
      <c r="AR52" s="586"/>
      <c r="AS52" s="586"/>
      <c r="AT52" s="586"/>
      <c r="AU52" s="586"/>
      <c r="AV52" s="586"/>
      <c r="AW52" s="341"/>
      <c r="AX52" s="151"/>
      <c r="AZ52" s="155"/>
      <c r="BA52" s="155"/>
      <c r="BB52" s="155"/>
      <c r="BC52" s="155"/>
      <c r="BD52" s="155"/>
      <c r="BE52" s="155"/>
      <c r="BF52" s="155"/>
      <c r="BG52" s="155"/>
      <c r="BH52" s="155"/>
      <c r="BI52" s="155"/>
    </row>
    <row r="53" spans="2:81" ht="12" customHeight="1" x14ac:dyDescent="0.25">
      <c r="B53" s="543"/>
      <c r="C53" s="544"/>
      <c r="D53" s="544"/>
      <c r="E53" s="544"/>
      <c r="F53" s="544"/>
      <c r="G53" s="544"/>
      <c r="H53" s="544"/>
      <c r="I53" s="544"/>
      <c r="J53" s="544"/>
      <c r="K53" s="544"/>
      <c r="L53" s="544"/>
      <c r="M53" s="544"/>
      <c r="N53" s="544"/>
      <c r="O53" s="544"/>
      <c r="P53" s="544"/>
      <c r="Q53" s="545"/>
      <c r="R53" s="548"/>
      <c r="S53" s="549"/>
      <c r="T53" s="549"/>
      <c r="U53" s="549"/>
      <c r="V53" s="549"/>
      <c r="W53" s="549"/>
      <c r="X53" s="549"/>
      <c r="Y53" s="549"/>
      <c r="Z53" s="549"/>
      <c r="AA53" s="549"/>
      <c r="AB53" s="588"/>
      <c r="AC53" s="548"/>
      <c r="AD53" s="549"/>
      <c r="AE53" s="549"/>
      <c r="AF53" s="549"/>
      <c r="AG53" s="549"/>
      <c r="AH53" s="549"/>
      <c r="AI53" s="549"/>
      <c r="AJ53" s="549"/>
      <c r="AK53" s="549"/>
      <c r="AL53" s="549"/>
      <c r="AM53" s="333"/>
      <c r="AN53" s="586"/>
      <c r="AO53" s="586"/>
      <c r="AP53" s="586"/>
      <c r="AQ53" s="586"/>
      <c r="AR53" s="586"/>
      <c r="AS53" s="586"/>
      <c r="AT53" s="586"/>
      <c r="AU53" s="586"/>
      <c r="AV53" s="586"/>
      <c r="AW53" s="341"/>
      <c r="AX53" s="151"/>
      <c r="AZ53" s="155"/>
      <c r="BA53" s="155"/>
      <c r="BB53" s="155"/>
      <c r="BC53" s="155"/>
      <c r="BD53" s="155"/>
      <c r="BE53" s="155"/>
      <c r="BF53" s="155"/>
      <c r="BG53" s="155"/>
      <c r="BH53" s="155"/>
      <c r="BI53" s="155"/>
    </row>
    <row r="54" spans="2:81" ht="12" customHeight="1" x14ac:dyDescent="0.25">
      <c r="B54" s="540"/>
      <c r="C54" s="541"/>
      <c r="D54" s="541"/>
      <c r="E54" s="541"/>
      <c r="F54" s="541"/>
      <c r="G54" s="541"/>
      <c r="H54" s="541"/>
      <c r="I54" s="541"/>
      <c r="J54" s="541"/>
      <c r="K54" s="541"/>
      <c r="L54" s="541"/>
      <c r="M54" s="541"/>
      <c r="N54" s="541"/>
      <c r="O54" s="541"/>
      <c r="P54" s="541"/>
      <c r="Q54" s="542"/>
      <c r="R54" s="546"/>
      <c r="S54" s="547"/>
      <c r="T54" s="547"/>
      <c r="U54" s="547"/>
      <c r="V54" s="547"/>
      <c r="W54" s="547"/>
      <c r="X54" s="547"/>
      <c r="Y54" s="547"/>
      <c r="Z54" s="547"/>
      <c r="AA54" s="547"/>
      <c r="AB54" s="587"/>
      <c r="AC54" s="546"/>
      <c r="AD54" s="547"/>
      <c r="AE54" s="547"/>
      <c r="AF54" s="547"/>
      <c r="AG54" s="547"/>
      <c r="AH54" s="547"/>
      <c r="AI54" s="547"/>
      <c r="AJ54" s="547"/>
      <c r="AK54" s="547"/>
      <c r="AL54" s="547"/>
      <c r="AM54" s="333"/>
      <c r="AN54" s="586"/>
      <c r="AO54" s="586"/>
      <c r="AP54" s="586"/>
      <c r="AQ54" s="586"/>
      <c r="AR54" s="586"/>
      <c r="AS54" s="586"/>
      <c r="AT54" s="586"/>
      <c r="AU54" s="586"/>
      <c r="AV54" s="586"/>
      <c r="AW54" s="341"/>
      <c r="AX54" s="151"/>
      <c r="AZ54" s="264"/>
      <c r="BA54" s="264"/>
      <c r="BB54" s="264"/>
      <c r="BC54" s="264"/>
      <c r="BD54" s="264"/>
      <c r="BE54" s="264"/>
      <c r="BF54" s="264"/>
      <c r="BG54" s="264"/>
      <c r="BH54" s="264"/>
      <c r="BI54" s="264"/>
    </row>
    <row r="55" spans="2:81" ht="12" customHeight="1" x14ac:dyDescent="0.25">
      <c r="B55" s="543"/>
      <c r="C55" s="544"/>
      <c r="D55" s="544"/>
      <c r="E55" s="544"/>
      <c r="F55" s="544"/>
      <c r="G55" s="544"/>
      <c r="H55" s="544"/>
      <c r="I55" s="544"/>
      <c r="J55" s="544"/>
      <c r="K55" s="544"/>
      <c r="L55" s="544"/>
      <c r="M55" s="544"/>
      <c r="N55" s="544"/>
      <c r="O55" s="544"/>
      <c r="P55" s="544"/>
      <c r="Q55" s="545"/>
      <c r="R55" s="548"/>
      <c r="S55" s="549"/>
      <c r="T55" s="549"/>
      <c r="U55" s="549"/>
      <c r="V55" s="549"/>
      <c r="W55" s="549"/>
      <c r="X55" s="549"/>
      <c r="Y55" s="549"/>
      <c r="Z55" s="549"/>
      <c r="AA55" s="549"/>
      <c r="AB55" s="588"/>
      <c r="AC55" s="548"/>
      <c r="AD55" s="549"/>
      <c r="AE55" s="549"/>
      <c r="AF55" s="549"/>
      <c r="AG55" s="549"/>
      <c r="AH55" s="549"/>
      <c r="AI55" s="549"/>
      <c r="AJ55" s="549"/>
      <c r="AK55" s="549"/>
      <c r="AL55" s="549"/>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634"/>
      <c r="C56" s="635"/>
      <c r="D56" s="635"/>
      <c r="E56" s="635"/>
      <c r="F56" s="635"/>
      <c r="G56" s="635"/>
      <c r="H56" s="635"/>
      <c r="I56" s="635"/>
      <c r="J56" s="635"/>
      <c r="K56" s="635"/>
      <c r="L56" s="635"/>
      <c r="M56" s="635"/>
      <c r="N56" s="635"/>
      <c r="O56" s="635"/>
      <c r="P56" s="635"/>
      <c r="Q56" s="635"/>
      <c r="R56" s="546"/>
      <c r="S56" s="547"/>
      <c r="T56" s="547"/>
      <c r="U56" s="547"/>
      <c r="V56" s="547"/>
      <c r="W56" s="547"/>
      <c r="X56" s="547"/>
      <c r="Y56" s="547"/>
      <c r="Z56" s="547"/>
      <c r="AA56" s="547"/>
      <c r="AB56" s="587"/>
      <c r="AC56" s="546"/>
      <c r="AD56" s="547"/>
      <c r="AE56" s="547"/>
      <c r="AF56" s="547"/>
      <c r="AG56" s="547"/>
      <c r="AH56" s="547"/>
      <c r="AI56" s="547"/>
      <c r="AJ56" s="547"/>
      <c r="AK56" s="547"/>
      <c r="AL56" s="547"/>
      <c r="AM56" s="333"/>
      <c r="AN56" s="586"/>
      <c r="AO56" s="586"/>
      <c r="AP56" s="586"/>
      <c r="AQ56" s="586"/>
      <c r="AR56" s="586"/>
      <c r="AS56" s="586"/>
      <c r="AT56" s="586"/>
      <c r="AU56" s="586"/>
      <c r="AV56" s="586"/>
      <c r="AW56" s="341"/>
      <c r="AX56" s="151"/>
      <c r="AY56" s="153"/>
      <c r="AZ56" s="159"/>
      <c r="BA56" s="159"/>
      <c r="BB56" s="159"/>
      <c r="BC56" s="159"/>
      <c r="BD56" s="160"/>
      <c r="BE56" s="160"/>
      <c r="BF56" s="160"/>
      <c r="BG56" s="160"/>
      <c r="BH56" s="160"/>
      <c r="BI56" s="160"/>
      <c r="BJ56" s="151"/>
    </row>
    <row r="57" spans="2:81" ht="12" customHeight="1" x14ac:dyDescent="0.25">
      <c r="B57" s="636"/>
      <c r="C57" s="637"/>
      <c r="D57" s="637"/>
      <c r="E57" s="637"/>
      <c r="F57" s="637"/>
      <c r="G57" s="637"/>
      <c r="H57" s="637"/>
      <c r="I57" s="637"/>
      <c r="J57" s="637"/>
      <c r="K57" s="637"/>
      <c r="L57" s="637"/>
      <c r="M57" s="637"/>
      <c r="N57" s="637"/>
      <c r="O57" s="637"/>
      <c r="P57" s="637"/>
      <c r="Q57" s="637"/>
      <c r="R57" s="548"/>
      <c r="S57" s="549"/>
      <c r="T57" s="549"/>
      <c r="U57" s="549"/>
      <c r="V57" s="549"/>
      <c r="W57" s="549"/>
      <c r="X57" s="549"/>
      <c r="Y57" s="549"/>
      <c r="Z57" s="549"/>
      <c r="AA57" s="549"/>
      <c r="AB57" s="588"/>
      <c r="AC57" s="548"/>
      <c r="AD57" s="549"/>
      <c r="AE57" s="549"/>
      <c r="AF57" s="549"/>
      <c r="AG57" s="549"/>
      <c r="AH57" s="549"/>
      <c r="AI57" s="549"/>
      <c r="AJ57" s="549"/>
      <c r="AK57" s="549"/>
      <c r="AL57" s="549"/>
      <c r="AM57" s="333"/>
      <c r="AN57" s="586"/>
      <c r="AO57" s="586"/>
      <c r="AP57" s="586"/>
      <c r="AQ57" s="586"/>
      <c r="AR57" s="586"/>
      <c r="AS57" s="586"/>
      <c r="AT57" s="586"/>
      <c r="AU57" s="586"/>
      <c r="AV57" s="586"/>
      <c r="AW57" s="341"/>
      <c r="AX57" s="151"/>
      <c r="AY57" s="151"/>
      <c r="AZ57" s="631"/>
      <c r="BA57" s="631"/>
      <c r="BB57" s="631"/>
      <c r="BC57" s="631"/>
      <c r="BD57" s="631"/>
      <c r="BE57" s="631"/>
      <c r="BF57" s="631"/>
      <c r="BG57" s="631"/>
      <c r="BH57" s="631"/>
      <c r="BI57" s="631"/>
    </row>
    <row r="58" spans="2:81" ht="12" customHeight="1" x14ac:dyDescent="0.25">
      <c r="B58" s="634"/>
      <c r="C58" s="635"/>
      <c r="D58" s="635"/>
      <c r="E58" s="635"/>
      <c r="F58" s="635"/>
      <c r="G58" s="635"/>
      <c r="H58" s="635"/>
      <c r="I58" s="635"/>
      <c r="J58" s="635"/>
      <c r="K58" s="635"/>
      <c r="L58" s="635"/>
      <c r="M58" s="635"/>
      <c r="N58" s="635"/>
      <c r="O58" s="635"/>
      <c r="P58" s="635"/>
      <c r="Q58" s="635"/>
      <c r="R58" s="546"/>
      <c r="S58" s="547"/>
      <c r="T58" s="547"/>
      <c r="U58" s="547"/>
      <c r="V58" s="547"/>
      <c r="W58" s="547"/>
      <c r="X58" s="547"/>
      <c r="Y58" s="547"/>
      <c r="Z58" s="547"/>
      <c r="AA58" s="547"/>
      <c r="AB58" s="587"/>
      <c r="AC58" s="546"/>
      <c r="AD58" s="547"/>
      <c r="AE58" s="547"/>
      <c r="AF58" s="547"/>
      <c r="AG58" s="547"/>
      <c r="AH58" s="547"/>
      <c r="AI58" s="547"/>
      <c r="AJ58" s="547"/>
      <c r="AK58" s="547"/>
      <c r="AL58" s="547"/>
      <c r="AM58" s="333"/>
      <c r="AN58" s="586"/>
      <c r="AO58" s="586"/>
      <c r="AP58" s="586"/>
      <c r="AQ58" s="586"/>
      <c r="AR58" s="586"/>
      <c r="AS58" s="586"/>
      <c r="AT58" s="586"/>
      <c r="AU58" s="586"/>
      <c r="AV58" s="586"/>
      <c r="AW58" s="343"/>
      <c r="AY58" s="151"/>
      <c r="AZ58" s="263">
        <f>SUM(AC36:AL65)+AN44</f>
        <v>0</v>
      </c>
      <c r="BA58" s="264"/>
      <c r="BB58" s="264"/>
      <c r="BC58" s="264"/>
      <c r="BD58" s="264"/>
      <c r="BE58" s="264"/>
      <c r="BF58" s="264"/>
      <c r="BG58" s="264"/>
      <c r="BH58" s="264"/>
      <c r="BI58" s="264"/>
    </row>
    <row r="59" spans="2:81" ht="12" customHeight="1" x14ac:dyDescent="0.2">
      <c r="B59" s="636"/>
      <c r="C59" s="637"/>
      <c r="D59" s="637"/>
      <c r="E59" s="637"/>
      <c r="F59" s="637"/>
      <c r="G59" s="637"/>
      <c r="H59" s="637"/>
      <c r="I59" s="637"/>
      <c r="J59" s="637"/>
      <c r="K59" s="637"/>
      <c r="L59" s="637"/>
      <c r="M59" s="637"/>
      <c r="N59" s="637"/>
      <c r="O59" s="637"/>
      <c r="P59" s="637"/>
      <c r="Q59" s="637"/>
      <c r="R59" s="548"/>
      <c r="S59" s="549"/>
      <c r="T59" s="549"/>
      <c r="U59" s="549"/>
      <c r="V59" s="549"/>
      <c r="W59" s="549"/>
      <c r="X59" s="549"/>
      <c r="Y59" s="549"/>
      <c r="Z59" s="549"/>
      <c r="AA59" s="549"/>
      <c r="AB59" s="588"/>
      <c r="AC59" s="548"/>
      <c r="AD59" s="549"/>
      <c r="AE59" s="549"/>
      <c r="AF59" s="549"/>
      <c r="AG59" s="549"/>
      <c r="AH59" s="549"/>
      <c r="AI59" s="549"/>
      <c r="AJ59" s="549"/>
      <c r="AK59" s="549"/>
      <c r="AL59" s="549"/>
      <c r="AM59" s="333"/>
      <c r="AN59" s="344"/>
      <c r="AO59" s="344"/>
      <c r="AP59" s="344"/>
      <c r="AQ59" s="344"/>
      <c r="AR59" s="344"/>
      <c r="AS59" s="344"/>
      <c r="AT59" s="344"/>
      <c r="AU59" s="344"/>
      <c r="AV59" s="344"/>
      <c r="AW59" s="343"/>
      <c r="AX59" s="161"/>
      <c r="AY59" s="151"/>
      <c r="AZ59" s="631" cm="1">
        <f t="array" ref="AZ59">SUM(AC36:AL65+AN44)</f>
        <v>0</v>
      </c>
      <c r="BA59" s="632"/>
      <c r="BB59" s="632"/>
      <c r="BC59" s="632"/>
      <c r="BD59" s="632"/>
      <c r="BE59" s="632"/>
      <c r="BF59" s="632"/>
      <c r="BG59" s="632"/>
      <c r="BH59" s="264"/>
      <c r="BI59" s="264"/>
    </row>
    <row r="60" spans="2:81" ht="12" customHeight="1" x14ac:dyDescent="0.2">
      <c r="B60" s="634"/>
      <c r="C60" s="635"/>
      <c r="D60" s="635"/>
      <c r="E60" s="635"/>
      <c r="F60" s="635"/>
      <c r="G60" s="635"/>
      <c r="H60" s="635"/>
      <c r="I60" s="635"/>
      <c r="J60" s="635"/>
      <c r="K60" s="635"/>
      <c r="L60" s="635"/>
      <c r="M60" s="635"/>
      <c r="N60" s="635"/>
      <c r="O60" s="635"/>
      <c r="P60" s="635"/>
      <c r="Q60" s="635"/>
      <c r="R60" s="546"/>
      <c r="S60" s="547"/>
      <c r="T60" s="547"/>
      <c r="U60" s="547"/>
      <c r="V60" s="547"/>
      <c r="W60" s="547"/>
      <c r="X60" s="547"/>
      <c r="Y60" s="547"/>
      <c r="Z60" s="547"/>
      <c r="AA60" s="547"/>
      <c r="AB60" s="587"/>
      <c r="AC60" s="546"/>
      <c r="AD60" s="547"/>
      <c r="AE60" s="547"/>
      <c r="AF60" s="547"/>
      <c r="AG60" s="547"/>
      <c r="AH60" s="547"/>
      <c r="AI60" s="547"/>
      <c r="AJ60" s="547"/>
      <c r="AK60" s="547"/>
      <c r="AL60" s="547"/>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636"/>
      <c r="C61" s="637"/>
      <c r="D61" s="637"/>
      <c r="E61" s="637"/>
      <c r="F61" s="637"/>
      <c r="G61" s="637"/>
      <c r="H61" s="637"/>
      <c r="I61" s="637"/>
      <c r="J61" s="637"/>
      <c r="K61" s="637"/>
      <c r="L61" s="637"/>
      <c r="M61" s="637"/>
      <c r="N61" s="637"/>
      <c r="O61" s="637"/>
      <c r="P61" s="637"/>
      <c r="Q61" s="637"/>
      <c r="R61" s="548"/>
      <c r="S61" s="549"/>
      <c r="T61" s="549"/>
      <c r="U61" s="549"/>
      <c r="V61" s="549"/>
      <c r="W61" s="549"/>
      <c r="X61" s="549"/>
      <c r="Y61" s="549"/>
      <c r="Z61" s="549"/>
      <c r="AA61" s="549"/>
      <c r="AB61" s="588"/>
      <c r="AC61" s="548"/>
      <c r="AD61" s="549"/>
      <c r="AE61" s="549"/>
      <c r="AF61" s="549"/>
      <c r="AG61" s="549"/>
      <c r="AH61" s="549"/>
      <c r="AI61" s="549"/>
      <c r="AJ61" s="549"/>
      <c r="AK61" s="549"/>
      <c r="AL61" s="549"/>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634"/>
      <c r="C62" s="635"/>
      <c r="D62" s="635"/>
      <c r="E62" s="635"/>
      <c r="F62" s="635"/>
      <c r="G62" s="635"/>
      <c r="H62" s="635"/>
      <c r="I62" s="635"/>
      <c r="J62" s="635"/>
      <c r="K62" s="635"/>
      <c r="L62" s="635"/>
      <c r="M62" s="635"/>
      <c r="N62" s="635"/>
      <c r="O62" s="635"/>
      <c r="P62" s="635"/>
      <c r="Q62" s="635"/>
      <c r="R62" s="546"/>
      <c r="S62" s="547"/>
      <c r="T62" s="547"/>
      <c r="U62" s="547"/>
      <c r="V62" s="547"/>
      <c r="W62" s="547"/>
      <c r="X62" s="547"/>
      <c r="Y62" s="547"/>
      <c r="Z62" s="547"/>
      <c r="AA62" s="547"/>
      <c r="AB62" s="587"/>
      <c r="AC62" s="546"/>
      <c r="AD62" s="547"/>
      <c r="AE62" s="547"/>
      <c r="AF62" s="547"/>
      <c r="AG62" s="547"/>
      <c r="AH62" s="547"/>
      <c r="AI62" s="547"/>
      <c r="AJ62" s="547"/>
      <c r="AK62" s="547"/>
      <c r="AL62" s="547"/>
      <c r="AM62" s="333"/>
      <c r="AN62" s="342"/>
      <c r="AO62" s="342"/>
      <c r="AP62" s="342"/>
      <c r="AQ62" s="342"/>
      <c r="AR62" s="342"/>
      <c r="AS62" s="342"/>
      <c r="AT62" s="342"/>
      <c r="AU62" s="342"/>
      <c r="AV62" s="342"/>
      <c r="AW62" s="343"/>
      <c r="AX62" s="161"/>
      <c r="AY62" s="151"/>
      <c r="AZ62" s="151"/>
    </row>
    <row r="63" spans="2:81" ht="12" customHeight="1" x14ac:dyDescent="0.2">
      <c r="B63" s="636"/>
      <c r="C63" s="637"/>
      <c r="D63" s="637"/>
      <c r="E63" s="637"/>
      <c r="F63" s="637"/>
      <c r="G63" s="637"/>
      <c r="H63" s="637"/>
      <c r="I63" s="637"/>
      <c r="J63" s="637"/>
      <c r="K63" s="637"/>
      <c r="L63" s="637"/>
      <c r="M63" s="637"/>
      <c r="N63" s="637"/>
      <c r="O63" s="637"/>
      <c r="P63" s="637"/>
      <c r="Q63" s="637"/>
      <c r="R63" s="548"/>
      <c r="S63" s="549"/>
      <c r="T63" s="549"/>
      <c r="U63" s="549"/>
      <c r="V63" s="549"/>
      <c r="W63" s="549"/>
      <c r="X63" s="549"/>
      <c r="Y63" s="549"/>
      <c r="Z63" s="549"/>
      <c r="AA63" s="549"/>
      <c r="AB63" s="588"/>
      <c r="AC63" s="548"/>
      <c r="AD63" s="549"/>
      <c r="AE63" s="549"/>
      <c r="AF63" s="549"/>
      <c r="AG63" s="549"/>
      <c r="AH63" s="549"/>
      <c r="AI63" s="549"/>
      <c r="AJ63" s="549"/>
      <c r="AK63" s="549"/>
      <c r="AL63" s="549"/>
      <c r="AM63" s="333"/>
      <c r="AN63" s="342"/>
      <c r="AO63" s="342"/>
      <c r="AP63" s="342"/>
      <c r="AQ63" s="342"/>
      <c r="AR63" s="342"/>
      <c r="AS63" s="342"/>
      <c r="AT63" s="342"/>
      <c r="AU63" s="342"/>
      <c r="AV63" s="342"/>
      <c r="AW63" s="343"/>
      <c r="AX63" s="161"/>
      <c r="AY63" s="151"/>
      <c r="AZ63" s="151"/>
    </row>
    <row r="64" spans="2:81" ht="12" customHeight="1" x14ac:dyDescent="0.2">
      <c r="B64" s="540"/>
      <c r="C64" s="638"/>
      <c r="D64" s="638"/>
      <c r="E64" s="638"/>
      <c r="F64" s="638"/>
      <c r="G64" s="638"/>
      <c r="H64" s="638"/>
      <c r="I64" s="638"/>
      <c r="J64" s="638"/>
      <c r="K64" s="638"/>
      <c r="L64" s="638"/>
      <c r="M64" s="638"/>
      <c r="N64" s="638"/>
      <c r="O64" s="638"/>
      <c r="P64" s="638"/>
      <c r="Q64" s="638"/>
      <c r="R64" s="546"/>
      <c r="S64" s="547"/>
      <c r="T64" s="547"/>
      <c r="U64" s="547"/>
      <c r="V64" s="547"/>
      <c r="W64" s="547"/>
      <c r="X64" s="547"/>
      <c r="Y64" s="547"/>
      <c r="Z64" s="547"/>
      <c r="AA64" s="547"/>
      <c r="AB64" s="587"/>
      <c r="AC64" s="546"/>
      <c r="AD64" s="547"/>
      <c r="AE64" s="547"/>
      <c r="AF64" s="547"/>
      <c r="AG64" s="547"/>
      <c r="AH64" s="547"/>
      <c r="AI64" s="547"/>
      <c r="AJ64" s="547"/>
      <c r="AK64" s="547"/>
      <c r="AL64" s="547"/>
      <c r="AM64" s="333"/>
      <c r="AN64" s="342"/>
      <c r="AO64" s="342"/>
      <c r="AP64" s="342"/>
      <c r="AQ64" s="342"/>
      <c r="AR64" s="342"/>
      <c r="AS64" s="342"/>
      <c r="AT64" s="342"/>
      <c r="AU64" s="342"/>
      <c r="AV64" s="342"/>
      <c r="AW64" s="343"/>
      <c r="AX64" s="161"/>
      <c r="AY64" s="151"/>
      <c r="AZ64" s="151"/>
    </row>
    <row r="65" spans="2:85" ht="12" customHeight="1" x14ac:dyDescent="0.2">
      <c r="B65" s="639"/>
      <c r="C65" s="640"/>
      <c r="D65" s="640"/>
      <c r="E65" s="640"/>
      <c r="F65" s="640"/>
      <c r="G65" s="640"/>
      <c r="H65" s="640"/>
      <c r="I65" s="640"/>
      <c r="J65" s="640"/>
      <c r="K65" s="640"/>
      <c r="L65" s="640"/>
      <c r="M65" s="640"/>
      <c r="N65" s="640"/>
      <c r="O65" s="640"/>
      <c r="P65" s="640"/>
      <c r="Q65" s="640"/>
      <c r="R65" s="548"/>
      <c r="S65" s="549"/>
      <c r="T65" s="549"/>
      <c r="U65" s="549"/>
      <c r="V65" s="549"/>
      <c r="W65" s="549"/>
      <c r="X65" s="549"/>
      <c r="Y65" s="549"/>
      <c r="Z65" s="549"/>
      <c r="AA65" s="549"/>
      <c r="AB65" s="588"/>
      <c r="AC65" s="548"/>
      <c r="AD65" s="549"/>
      <c r="AE65" s="549"/>
      <c r="AF65" s="549"/>
      <c r="AG65" s="549"/>
      <c r="AH65" s="549"/>
      <c r="AI65" s="549"/>
      <c r="AJ65" s="549"/>
      <c r="AK65" s="549"/>
      <c r="AL65" s="549"/>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55" t="s">
        <v>76</v>
      </c>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60" t="s">
        <v>77</v>
      </c>
      <c r="M70" s="560"/>
      <c r="N70" s="560"/>
      <c r="O70" s="560"/>
      <c r="P70" s="560"/>
      <c r="Q70" s="315"/>
      <c r="R70" s="315"/>
      <c r="S70" s="315"/>
      <c r="T70" s="315"/>
      <c r="U70" s="315"/>
      <c r="V70" s="315"/>
      <c r="W70" s="315"/>
      <c r="X70" s="559" t="s">
        <v>78</v>
      </c>
      <c r="Y70" s="559"/>
      <c r="Z70" s="559"/>
      <c r="AA70" s="559"/>
      <c r="AB70" s="559"/>
      <c r="AC70" s="559"/>
      <c r="AD70" s="316"/>
      <c r="AE70" s="316"/>
      <c r="AF70" s="316"/>
      <c r="AG70" s="316"/>
      <c r="AH70" s="316"/>
      <c r="AI70" s="560" t="s">
        <v>175</v>
      </c>
      <c r="AJ70" s="560"/>
      <c r="AK70" s="560"/>
      <c r="AL70" s="560"/>
      <c r="AM70" s="560"/>
      <c r="AN70" s="560"/>
      <c r="AO70" s="560"/>
      <c r="AP70" s="560"/>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50">
        <f>SUM(R36:AB65)</f>
        <v>0</v>
      </c>
      <c r="M72" s="551"/>
      <c r="N72" s="551"/>
      <c r="O72" s="551"/>
      <c r="P72" s="551"/>
      <c r="Q72" s="552"/>
      <c r="R72" s="321"/>
      <c r="S72" s="321"/>
      <c r="T72" s="322"/>
      <c r="U72" s="553" t="s">
        <v>79</v>
      </c>
      <c r="V72" s="553"/>
      <c r="W72" s="321"/>
      <c r="X72" s="561">
        <f>SUM(AC36:AL65)+AN44</f>
        <v>0</v>
      </c>
      <c r="Y72" s="562"/>
      <c r="Z72" s="562"/>
      <c r="AA72" s="562"/>
      <c r="AB72" s="562"/>
      <c r="AC72" s="563"/>
      <c r="AD72" s="319"/>
      <c r="AE72" s="319"/>
      <c r="AF72" s="323" t="s">
        <v>80</v>
      </c>
      <c r="AG72" s="319"/>
      <c r="AH72" s="323"/>
      <c r="AI72" s="319"/>
      <c r="AJ72" s="319"/>
      <c r="AK72" s="556">
        <f>L72+X72</f>
        <v>0</v>
      </c>
      <c r="AL72" s="557"/>
      <c r="AM72" s="557"/>
      <c r="AN72" s="557"/>
      <c r="AO72" s="558"/>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74"/>
      <c r="H74" s="574"/>
      <c r="I74" s="574"/>
      <c r="J74" s="574"/>
      <c r="K74" s="166"/>
      <c r="L74" s="573"/>
      <c r="M74" s="573"/>
      <c r="N74" s="573"/>
      <c r="O74" s="166"/>
      <c r="P74" s="166"/>
      <c r="R74" s="168"/>
      <c r="S74" s="169"/>
      <c r="T74" s="169"/>
      <c r="U74" s="169"/>
      <c r="V74" s="170"/>
      <c r="W74" s="262"/>
      <c r="X74" s="168"/>
      <c r="Y74" s="169"/>
      <c r="Z74" s="169"/>
      <c r="AA74" s="169"/>
      <c r="AB74" s="169"/>
      <c r="AC74" s="168"/>
      <c r="AD74" s="169"/>
      <c r="AE74" s="172"/>
      <c r="AF74" s="572"/>
      <c r="AG74" s="572"/>
      <c r="AH74" s="572"/>
      <c r="AI74" s="168"/>
      <c r="AJ74" s="168"/>
      <c r="AK74" s="169"/>
      <c r="AU74" s="108"/>
      <c r="AV74" s="108"/>
      <c r="AW74" s="101"/>
      <c r="AX74" s="173"/>
      <c r="AY74" s="174"/>
      <c r="AZ74" s="174"/>
    </row>
    <row r="75" spans="2:85" ht="19.5" x14ac:dyDescent="0.25">
      <c r="B75" s="522" t="s">
        <v>88</v>
      </c>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4"/>
      <c r="AX75" s="151"/>
      <c r="AY75" s="151"/>
      <c r="AZ75" s="151"/>
    </row>
    <row r="76" spans="2:85" s="177" customFormat="1" ht="35.25" customHeight="1" x14ac:dyDescent="0.25">
      <c r="B76" s="482" t="s">
        <v>115</v>
      </c>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633" t="s">
        <v>59</v>
      </c>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633" t="s">
        <v>8</v>
      </c>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67" t="s">
        <v>86</v>
      </c>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c r="AO82" s="567"/>
      <c r="AP82" s="568" t="s">
        <v>87</v>
      </c>
      <c r="AQ82" s="568"/>
      <c r="AR82" s="568"/>
      <c r="AS82" s="568"/>
      <c r="AT82" s="568"/>
      <c r="AU82" s="568"/>
      <c r="AV82" s="568"/>
      <c r="AW82" s="568"/>
      <c r="AX82" s="176"/>
      <c r="AY82" s="176"/>
      <c r="AZ82" s="176"/>
      <c r="BA82" s="177"/>
      <c r="BB82" s="177"/>
      <c r="BC82" s="177"/>
      <c r="BD82" s="177"/>
      <c r="BE82" s="177"/>
      <c r="BF82" s="177"/>
    </row>
    <row r="83" spans="2:85" s="179" customFormat="1" ht="4.5" customHeight="1" x14ac:dyDescent="0.25">
      <c r="B83" s="359"/>
      <c r="C83" s="361"/>
      <c r="D83" s="567"/>
      <c r="E83" s="567"/>
      <c r="F83" s="567"/>
      <c r="G83" s="567"/>
      <c r="H83" s="567"/>
      <c r="I83" s="567"/>
      <c r="J83" s="567"/>
      <c r="K83" s="567"/>
      <c r="L83" s="567"/>
      <c r="M83" s="567"/>
      <c r="N83" s="567"/>
      <c r="O83" s="567"/>
      <c r="P83" s="567"/>
      <c r="Q83" s="567"/>
      <c r="R83" s="567"/>
      <c r="S83" s="567"/>
      <c r="T83" s="567"/>
      <c r="U83" s="567"/>
      <c r="V83" s="567"/>
      <c r="W83" s="567"/>
      <c r="X83" s="567"/>
      <c r="Y83" s="567"/>
      <c r="Z83" s="567"/>
      <c r="AA83" s="567"/>
      <c r="AB83" s="567"/>
      <c r="AC83" s="567"/>
      <c r="AD83" s="567"/>
      <c r="AE83" s="567"/>
      <c r="AF83" s="567"/>
      <c r="AG83" s="567"/>
      <c r="AH83" s="567"/>
      <c r="AI83" s="567"/>
      <c r="AJ83" s="567"/>
      <c r="AK83" s="567"/>
      <c r="AL83" s="567"/>
      <c r="AM83" s="567"/>
      <c r="AN83" s="567"/>
      <c r="AO83" s="567"/>
      <c r="AP83" s="568"/>
      <c r="AQ83" s="568"/>
      <c r="AR83" s="568"/>
      <c r="AS83" s="568"/>
      <c r="AT83" s="568"/>
      <c r="AU83" s="568"/>
      <c r="AV83" s="568"/>
      <c r="AW83" s="568"/>
      <c r="AX83" s="176"/>
      <c r="AY83" s="176"/>
      <c r="AZ83" s="176"/>
      <c r="BA83" s="177"/>
      <c r="BB83" s="177"/>
      <c r="BC83" s="177"/>
      <c r="BD83" s="177"/>
      <c r="BE83" s="177"/>
      <c r="BF83" s="177"/>
    </row>
    <row r="84" spans="2:85" s="179" customFormat="1" ht="5.25" customHeight="1" x14ac:dyDescent="0.25">
      <c r="B84" s="359"/>
      <c r="C84" s="361"/>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567"/>
      <c r="AJ84" s="567"/>
      <c r="AK84" s="567"/>
      <c r="AL84" s="567"/>
      <c r="AM84" s="567"/>
      <c r="AN84" s="567"/>
      <c r="AO84" s="567"/>
      <c r="AP84" s="568"/>
      <c r="AQ84" s="568"/>
      <c r="AR84" s="568"/>
      <c r="AS84" s="568"/>
      <c r="AT84" s="568"/>
      <c r="AU84" s="568"/>
      <c r="AV84" s="568"/>
      <c r="AW84" s="568"/>
      <c r="AX84" s="176"/>
      <c r="AY84" s="176"/>
      <c r="AZ84" s="176"/>
      <c r="BA84" s="177"/>
      <c r="BB84" s="177"/>
      <c r="BC84" s="177"/>
      <c r="BD84" s="177"/>
      <c r="BE84" s="177"/>
      <c r="BF84" s="177"/>
    </row>
    <row r="85" spans="2:85" s="179" customFormat="1" ht="5.25" customHeight="1" x14ac:dyDescent="0.25">
      <c r="B85" s="359"/>
      <c r="C85" s="361"/>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7"/>
      <c r="AN85" s="567"/>
      <c r="AO85" s="567"/>
      <c r="AP85" s="568"/>
      <c r="AQ85" s="568"/>
      <c r="AR85" s="568"/>
      <c r="AS85" s="568"/>
      <c r="AT85" s="568"/>
      <c r="AU85" s="568"/>
      <c r="AV85" s="568"/>
      <c r="AW85" s="568"/>
      <c r="AX85" s="176"/>
      <c r="AY85" s="176"/>
      <c r="AZ85" s="176"/>
      <c r="BA85" s="177"/>
      <c r="BB85" s="177"/>
      <c r="BC85" s="177"/>
      <c r="BD85" s="177"/>
      <c r="BE85" s="177"/>
      <c r="BF85" s="177"/>
    </row>
    <row r="86" spans="2:85" s="179" customFormat="1" ht="5.25" customHeight="1" x14ac:dyDescent="0.25">
      <c r="B86" s="359"/>
      <c r="C86" s="361"/>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16" t="s">
        <v>89</v>
      </c>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17" t="s">
        <v>90</v>
      </c>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64" t="s">
        <v>103</v>
      </c>
      <c r="C95" s="564"/>
      <c r="D95" s="564"/>
      <c r="E95" s="564"/>
      <c r="F95" s="564"/>
      <c r="G95" s="564"/>
      <c r="H95" s="564"/>
      <c r="I95" s="564"/>
      <c r="J95" s="564"/>
      <c r="K95" s="564"/>
      <c r="L95" s="564"/>
      <c r="M95" s="564"/>
      <c r="N95" s="564"/>
      <c r="O95" s="564"/>
      <c r="P95" s="564"/>
      <c r="Q95" s="564"/>
      <c r="R95" s="564"/>
      <c r="S95" s="564"/>
      <c r="T95" s="564"/>
      <c r="U95" s="564"/>
      <c r="V95" s="564"/>
      <c r="W95" s="564"/>
      <c r="X95" s="564"/>
      <c r="Y95" s="564"/>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176"/>
      <c r="AY95" s="176"/>
      <c r="AZ95" s="176"/>
      <c r="BA95" s="177"/>
      <c r="BB95" s="177"/>
      <c r="BC95" s="177"/>
      <c r="BD95" s="177"/>
      <c r="BE95" s="177"/>
      <c r="BF95" s="177"/>
    </row>
    <row r="96" spans="2:85" s="179" customFormat="1" ht="17.25" customHeight="1" x14ac:dyDescent="0.25">
      <c r="B96" s="518" t="s">
        <v>155</v>
      </c>
      <c r="C96" s="518"/>
      <c r="D96" s="518"/>
      <c r="E96" s="518"/>
      <c r="F96" s="518"/>
      <c r="G96" s="518"/>
      <c r="H96" s="518"/>
      <c r="I96" s="518"/>
      <c r="J96" s="518"/>
      <c r="K96" s="518"/>
      <c r="L96" s="518"/>
      <c r="M96" s="518"/>
      <c r="N96" s="518"/>
      <c r="O96" s="518"/>
      <c r="P96" s="518"/>
      <c r="Q96" s="518"/>
      <c r="R96" s="518"/>
      <c r="S96" s="518"/>
      <c r="T96" s="518"/>
      <c r="U96" s="518"/>
      <c r="V96" s="518"/>
      <c r="W96" s="518"/>
      <c r="X96" s="518"/>
      <c r="Y96" s="518"/>
      <c r="Z96" s="518"/>
      <c r="AA96" s="518"/>
      <c r="AB96" s="518"/>
      <c r="AC96" s="518"/>
      <c r="AD96" s="518"/>
      <c r="AE96" s="518"/>
      <c r="AF96" s="518"/>
      <c r="AG96" s="518"/>
      <c r="AH96" s="518"/>
      <c r="AI96" s="518"/>
      <c r="AJ96" s="518"/>
      <c r="AK96" s="518"/>
      <c r="AL96" s="518"/>
      <c r="AM96" s="518"/>
      <c r="AN96" s="518"/>
      <c r="AO96" s="518"/>
      <c r="AP96" s="518"/>
      <c r="AQ96" s="518"/>
      <c r="AR96" s="518"/>
      <c r="AS96" s="518"/>
      <c r="AT96" s="518"/>
      <c r="AU96" s="518"/>
      <c r="AV96" s="518"/>
      <c r="AW96" s="518"/>
      <c r="AX96" s="176"/>
      <c r="AY96" s="176"/>
      <c r="AZ96" s="176"/>
      <c r="BA96" s="177"/>
      <c r="BB96" s="177"/>
      <c r="BC96" s="177"/>
      <c r="BD96" s="177"/>
      <c r="BE96" s="177"/>
      <c r="BF96" s="177"/>
    </row>
    <row r="97" spans="2:58" s="179" customFormat="1" ht="17.25" customHeight="1" x14ac:dyDescent="0.25">
      <c r="B97" s="518"/>
      <c r="C97" s="518"/>
      <c r="D97" s="518"/>
      <c r="E97" s="518"/>
      <c r="F97" s="518"/>
      <c r="G97" s="518"/>
      <c r="H97" s="518"/>
      <c r="I97" s="518"/>
      <c r="J97" s="518"/>
      <c r="K97" s="518"/>
      <c r="L97" s="518"/>
      <c r="M97" s="518"/>
      <c r="N97" s="518"/>
      <c r="O97" s="518"/>
      <c r="P97" s="518"/>
      <c r="Q97" s="518"/>
      <c r="R97" s="518"/>
      <c r="S97" s="518"/>
      <c r="T97" s="518"/>
      <c r="U97" s="518"/>
      <c r="V97" s="518"/>
      <c r="W97" s="518"/>
      <c r="X97" s="518"/>
      <c r="Y97" s="518"/>
      <c r="Z97" s="518"/>
      <c r="AA97" s="518"/>
      <c r="AB97" s="518"/>
      <c r="AC97" s="518"/>
      <c r="AD97" s="518"/>
      <c r="AE97" s="518"/>
      <c r="AF97" s="518"/>
      <c r="AG97" s="518"/>
      <c r="AH97" s="518"/>
      <c r="AI97" s="518"/>
      <c r="AJ97" s="518"/>
      <c r="AK97" s="518"/>
      <c r="AL97" s="518"/>
      <c r="AM97" s="518"/>
      <c r="AN97" s="518"/>
      <c r="AO97" s="518"/>
      <c r="AP97" s="518"/>
      <c r="AQ97" s="518"/>
      <c r="AR97" s="518"/>
      <c r="AS97" s="518"/>
      <c r="AT97" s="518"/>
      <c r="AU97" s="518"/>
      <c r="AV97" s="518"/>
      <c r="AW97" s="518"/>
      <c r="AX97" s="176"/>
      <c r="AY97" s="176"/>
      <c r="AZ97" s="176"/>
      <c r="BA97" s="177"/>
      <c r="BB97" s="177"/>
      <c r="BC97" s="177"/>
      <c r="BD97" s="177"/>
      <c r="BE97" s="177"/>
      <c r="BF97" s="177"/>
    </row>
    <row r="98" spans="2:58" s="179" customFormat="1" ht="17.25" customHeight="1" x14ac:dyDescent="0.25">
      <c r="B98" s="518"/>
      <c r="C98" s="518"/>
      <c r="D98" s="518"/>
      <c r="E98" s="518"/>
      <c r="F98" s="518"/>
      <c r="G98" s="518"/>
      <c r="H98" s="518"/>
      <c r="I98" s="518"/>
      <c r="J98" s="518"/>
      <c r="K98" s="518"/>
      <c r="L98" s="518"/>
      <c r="M98" s="518"/>
      <c r="N98" s="518"/>
      <c r="O98" s="518"/>
      <c r="P98" s="518"/>
      <c r="Q98" s="518"/>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176"/>
      <c r="AY98" s="176"/>
      <c r="AZ98" s="176"/>
      <c r="BA98" s="177"/>
      <c r="BB98" s="177"/>
      <c r="BC98" s="177"/>
      <c r="BD98" s="177"/>
      <c r="BE98" s="177"/>
      <c r="BF98" s="177"/>
    </row>
    <row r="99" spans="2:58" s="179" customFormat="1" ht="17.25" customHeight="1" x14ac:dyDescent="0.25">
      <c r="B99" s="518"/>
      <c r="C99" s="518"/>
      <c r="D99" s="518"/>
      <c r="E99" s="518"/>
      <c r="F99" s="518"/>
      <c r="G99" s="518"/>
      <c r="H99" s="518"/>
      <c r="I99" s="518"/>
      <c r="J99" s="518"/>
      <c r="K99" s="518"/>
      <c r="L99" s="518"/>
      <c r="M99" s="518"/>
      <c r="N99" s="518"/>
      <c r="O99" s="518"/>
      <c r="P99" s="518"/>
      <c r="Q99" s="518"/>
      <c r="R99" s="518"/>
      <c r="S99" s="518"/>
      <c r="T99" s="518"/>
      <c r="U99" s="518"/>
      <c r="V99" s="518"/>
      <c r="W99" s="518"/>
      <c r="X99" s="518"/>
      <c r="Y99" s="518"/>
      <c r="Z99" s="518"/>
      <c r="AA99" s="518"/>
      <c r="AB99" s="518"/>
      <c r="AC99" s="518"/>
      <c r="AD99" s="518"/>
      <c r="AE99" s="518"/>
      <c r="AF99" s="518"/>
      <c r="AG99" s="518"/>
      <c r="AH99" s="518"/>
      <c r="AI99" s="518"/>
      <c r="AJ99" s="518"/>
      <c r="AK99" s="518"/>
      <c r="AL99" s="518"/>
      <c r="AM99" s="518"/>
      <c r="AN99" s="518"/>
      <c r="AO99" s="518"/>
      <c r="AP99" s="518"/>
      <c r="AQ99" s="518"/>
      <c r="AR99" s="518"/>
      <c r="AS99" s="518"/>
      <c r="AT99" s="518"/>
      <c r="AU99" s="518"/>
      <c r="AV99" s="518"/>
      <c r="AW99" s="518"/>
      <c r="AX99" s="176"/>
      <c r="AY99" s="176"/>
      <c r="AZ99" s="176"/>
      <c r="BA99" s="177"/>
      <c r="BB99" s="177"/>
      <c r="BC99" s="177"/>
      <c r="BD99" s="177"/>
      <c r="BE99" s="177"/>
      <c r="BF99" s="177"/>
    </row>
    <row r="100" spans="2:58" s="179" customFormat="1" ht="71.25" customHeight="1" x14ac:dyDescent="0.25">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19" t="s">
        <v>64</v>
      </c>
      <c r="H102" s="519"/>
      <c r="I102" s="519"/>
      <c r="J102" s="519"/>
      <c r="K102" s="519"/>
      <c r="L102" s="519"/>
      <c r="M102" s="519"/>
      <c r="N102" s="519"/>
      <c r="O102" s="519"/>
      <c r="P102" s="519"/>
      <c r="Q102" s="519"/>
      <c r="R102" s="519"/>
      <c r="S102" s="519"/>
      <c r="T102" s="519"/>
      <c r="U102" s="519"/>
      <c r="V102" s="519"/>
      <c r="W102" s="519"/>
      <c r="X102" s="519"/>
      <c r="Y102" s="519"/>
      <c r="Z102" s="519"/>
      <c r="AA102" s="519"/>
      <c r="AB102" s="519"/>
      <c r="AC102" s="519"/>
      <c r="AD102" s="519"/>
      <c r="AE102" s="519"/>
      <c r="AF102" s="519"/>
      <c r="AG102" s="519"/>
      <c r="AH102" s="519"/>
      <c r="AI102" s="519"/>
      <c r="AJ102" s="373"/>
      <c r="AK102" s="575" t="s">
        <v>65</v>
      </c>
      <c r="AL102" s="575"/>
      <c r="AM102" s="575"/>
      <c r="AN102" s="575"/>
      <c r="AO102" s="575"/>
      <c r="AP102" s="575"/>
      <c r="AQ102" s="575"/>
      <c r="AR102" s="575"/>
      <c r="AS102" s="575"/>
      <c r="AT102" s="575"/>
      <c r="AU102" s="575"/>
      <c r="AV102" s="575"/>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373"/>
      <c r="AK103" s="554"/>
      <c r="AL103" s="554"/>
      <c r="AM103" s="554"/>
      <c r="AN103" s="554"/>
      <c r="AO103" s="554"/>
      <c r="AP103" s="554"/>
      <c r="AQ103" s="554"/>
      <c r="AR103" s="554"/>
      <c r="AS103" s="554"/>
      <c r="AT103" s="554"/>
      <c r="AU103" s="554"/>
      <c r="AV103" s="554"/>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376"/>
      <c r="AK104" s="554"/>
      <c r="AL104" s="554"/>
      <c r="AM104" s="554"/>
      <c r="AN104" s="554"/>
      <c r="AO104" s="554"/>
      <c r="AP104" s="554"/>
      <c r="AQ104" s="554"/>
      <c r="AR104" s="554"/>
      <c r="AS104" s="554"/>
      <c r="AT104" s="554"/>
      <c r="AU104" s="554"/>
      <c r="AV104" s="554"/>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19"/>
      <c r="H105" s="519"/>
      <c r="I105" s="519"/>
      <c r="J105" s="519"/>
      <c r="K105" s="519"/>
      <c r="L105" s="519"/>
      <c r="M105" s="519"/>
      <c r="N105" s="519"/>
      <c r="O105" s="519"/>
      <c r="P105" s="519"/>
      <c r="Q105" s="519"/>
      <c r="R105" s="519"/>
      <c r="S105" s="519"/>
      <c r="T105" s="519"/>
      <c r="U105" s="519"/>
      <c r="V105" s="519"/>
      <c r="W105" s="519"/>
      <c r="X105" s="519"/>
      <c r="Y105" s="519"/>
      <c r="Z105" s="519"/>
      <c r="AA105" s="519"/>
      <c r="AB105" s="519"/>
      <c r="AC105" s="519"/>
      <c r="AD105" s="519"/>
      <c r="AE105" s="519"/>
      <c r="AF105" s="519"/>
      <c r="AG105" s="519"/>
      <c r="AH105" s="519"/>
      <c r="AI105" s="519"/>
      <c r="AJ105" s="374"/>
      <c r="AK105" s="554"/>
      <c r="AL105" s="554"/>
      <c r="AM105" s="554"/>
      <c r="AN105" s="554"/>
      <c r="AO105" s="554"/>
      <c r="AP105" s="554"/>
      <c r="AQ105" s="554"/>
      <c r="AR105" s="554"/>
      <c r="AS105" s="554"/>
      <c r="AT105" s="554"/>
      <c r="AU105" s="554"/>
      <c r="AV105" s="554"/>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54"/>
      <c r="AL106" s="554"/>
      <c r="AM106" s="554"/>
      <c r="AN106" s="554"/>
      <c r="AO106" s="554"/>
      <c r="AP106" s="554"/>
      <c r="AQ106" s="554"/>
      <c r="AR106" s="554"/>
      <c r="AS106" s="554"/>
      <c r="AT106" s="554"/>
      <c r="AU106" s="554"/>
      <c r="AV106" s="554"/>
      <c r="AW106" s="380"/>
      <c r="AX106" s="118"/>
      <c r="AY106" s="118"/>
      <c r="AZ106" s="118"/>
    </row>
    <row r="107" spans="2:58" s="182" customFormat="1" ht="16.5" customHeight="1" x14ac:dyDescent="0.25">
      <c r="B107" s="378"/>
      <c r="C107" s="569" t="s">
        <v>66</v>
      </c>
      <c r="D107" s="569"/>
      <c r="E107" s="569"/>
      <c r="F107" s="569"/>
      <c r="G107" s="569"/>
      <c r="H107" s="381"/>
      <c r="I107" s="374"/>
      <c r="J107" s="374"/>
      <c r="K107" s="374"/>
      <c r="L107" s="565"/>
      <c r="M107" s="570"/>
      <c r="N107" s="570"/>
      <c r="O107" s="570"/>
      <c r="P107" s="570"/>
      <c r="Q107" s="570"/>
      <c r="R107" s="566"/>
      <c r="S107" s="374"/>
      <c r="T107" s="374"/>
      <c r="U107" s="374"/>
      <c r="V107" s="374"/>
      <c r="W107" s="571" t="s">
        <v>67</v>
      </c>
      <c r="X107" s="571"/>
      <c r="Y107" s="386"/>
      <c r="Z107" s="382"/>
      <c r="AA107" s="386"/>
      <c r="AB107" s="382"/>
      <c r="AC107" s="565"/>
      <c r="AD107" s="566"/>
      <c r="AE107" s="380"/>
      <c r="AF107" s="380"/>
      <c r="AG107" s="380"/>
      <c r="AH107" s="380"/>
      <c r="AI107" s="380"/>
      <c r="AJ107" s="374"/>
      <c r="AK107" s="554"/>
      <c r="AL107" s="554"/>
      <c r="AM107" s="554"/>
      <c r="AN107" s="554"/>
      <c r="AO107" s="554"/>
      <c r="AP107" s="554"/>
      <c r="AQ107" s="554"/>
      <c r="AR107" s="554"/>
      <c r="AS107" s="554"/>
      <c r="AT107" s="554"/>
      <c r="AU107" s="554"/>
      <c r="AV107" s="554"/>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54"/>
      <c r="AL108" s="554"/>
      <c r="AM108" s="554"/>
      <c r="AN108" s="554"/>
      <c r="AO108" s="554"/>
      <c r="AP108" s="554"/>
      <c r="AQ108" s="554"/>
      <c r="AR108" s="554"/>
      <c r="AS108" s="554"/>
      <c r="AT108" s="554"/>
      <c r="AU108" s="554"/>
      <c r="AV108" s="554"/>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20" t="s">
        <v>187</v>
      </c>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188"/>
      <c r="AY112" s="189"/>
    </row>
    <row r="113" spans="2:50" s="190" customFormat="1" ht="12.75" customHeight="1" x14ac:dyDescent="0.25">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188"/>
    </row>
    <row r="114" spans="2:50" s="187" customFormat="1" ht="12.75" x14ac:dyDescent="0.25">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191"/>
    </row>
    <row r="115" spans="2:50" s="187" customFormat="1" ht="12.75" x14ac:dyDescent="0.25">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191"/>
    </row>
    <row r="116" spans="2:50" s="187" customFormat="1" ht="12.75" x14ac:dyDescent="0.25">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15" t="s">
        <v>91</v>
      </c>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c r="AK118" s="515"/>
      <c r="AL118" s="515"/>
      <c r="AM118" s="515"/>
      <c r="AN118" s="515"/>
      <c r="AO118" s="515"/>
      <c r="AP118" s="515"/>
      <c r="AQ118" s="515"/>
      <c r="AR118" s="515"/>
      <c r="AS118" s="515"/>
      <c r="AT118" s="515"/>
      <c r="AU118" s="515"/>
      <c r="AV118" s="515"/>
      <c r="AW118" s="515"/>
      <c r="AX118" s="191"/>
    </row>
    <row r="119" spans="2:50" s="187" customFormat="1" ht="12.75" x14ac:dyDescent="0.2">
      <c r="C119" s="194"/>
      <c r="D119" s="194"/>
      <c r="E119" s="194"/>
      <c r="F119" s="194"/>
      <c r="G119" s="194"/>
      <c r="H119" s="194"/>
      <c r="I119" s="194"/>
      <c r="J119" s="194"/>
      <c r="K119" s="194"/>
      <c r="L119" s="194"/>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c r="AK119" s="515"/>
      <c r="AL119" s="515"/>
      <c r="AM119" s="515"/>
      <c r="AN119" s="515"/>
      <c r="AO119" s="515"/>
      <c r="AP119" s="515"/>
      <c r="AQ119" s="515"/>
      <c r="AR119" s="515"/>
      <c r="AS119" s="515"/>
      <c r="AT119" s="515"/>
      <c r="AU119" s="515"/>
      <c r="AV119" s="515"/>
      <c r="AW119" s="515"/>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JxFZAqpAc24diEIFVIJe1An6W8syCz68Sc593m8gSp+/fVFIIe9qMHDajb+3G+x62RCwGLTQ6uxG3uBiGMM0hw==" saltValue="+qlJBi4PnmS60Wz+e5YymQ=="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14">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AK72:AO72"/>
    <mergeCell ref="R48:AB49"/>
    <mergeCell ref="B50:Q51"/>
    <mergeCell ref="R50:AB51"/>
    <mergeCell ref="B52:Q53"/>
    <mergeCell ref="B58:Q59"/>
    <mergeCell ref="R58:AB59"/>
    <mergeCell ref="R56:AB57"/>
    <mergeCell ref="B60:Q61"/>
    <mergeCell ref="R60:AB61"/>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s>
  <dataValidations count="11">
    <dataValidation errorStyle="information" allowBlank="1" showInputMessage="1" showErrorMessage="1" error="Données non valides" promptTitle="Données nécessaires" sqref="M22:Y22" xr:uid="{09A5F6A2-0B44-4D4C-BC1D-3C49B4CBAD08}"/>
    <dataValidation allowBlank="1" showErrorMessage="1" promptTitle="Optiion gestion pilotée du PERCO" sqref="AW91 AW101 AW87:AW89 AW93:AW94" xr:uid="{89EFC8C7-7A5D-4AFB-8657-EEDF9D7E494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523FE1F-DAE9-474C-9681-077FBDC6FE99}"/>
    <dataValidation allowBlank="1" showInputMessage="1" showErrorMessage="1" sqref="AW13:IA13 AK19 AN19:AW19 Z28:IA28 AU14" xr:uid="{8FBA4A45-FBF4-4E55-A7D5-ABA40855BECA}"/>
    <dataValidation allowBlank="1" showInputMessage="1" showErrorMessage="1" promptTitle="Numéro sécurité sociale" prompt="Données obligatoires" sqref="AA6 AA23" xr:uid="{AC946511-A07E-4440-8CA1-E69CCB952283}"/>
    <dataValidation allowBlank="1" showInputMessage="1" showErrorMessage="1" prompt="Merci d'indiquer vos noms et prénoms en majuscules" sqref="Z10 Z7:Z8" xr:uid="{A6951533-FFFD-47A7-B1BA-00C31F75FC07}"/>
    <dataValidation errorStyle="information" allowBlank="1" showInputMessage="1" showErrorMessage="1" error="Données non valides" sqref="AH13:AV13" xr:uid="{6307672B-DFE7-4269-88A9-D81936DE0D7B}"/>
    <dataValidation type="textLength" allowBlank="1" showInputMessage="1" showErrorMessage="1" prompt="Compris en 13 et 15 caractères (la clé n'est pas obligatoire)_x000a_" sqref="M7:Y7" xr:uid="{F27830C6-804B-4831-AC8E-4885F95309ED}">
      <formula1>13</formula1>
      <formula2>15</formula2>
    </dataValidation>
    <dataValidation type="list" allowBlank="1" showInputMessage="1" showErrorMessage="1" sqref="C102" xr:uid="{3ADDDD56-E651-40C6-9B3E-DECEC80FEBB4}">
      <formula1>$R$144:$R$145</formula1>
    </dataValidation>
    <dataValidation type="list" allowBlank="1" showInputMessage="1" showErrorMessage="1" sqref="M15:Y15" xr:uid="{C5BB6AE4-1C0F-48B6-8F97-A5EE664F5FC5}">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29295C9E-9144-425F-A741-079F94ADB509}">
      <formula1>$Q$137:$Q$138</formula1>
    </dataValidation>
  </dataValidations>
  <hyperlinks>
    <hyperlink ref="AP82:AW85" location="'Modalités de versement'!A1" display="Plus d'information &gt;" xr:uid="{FC7F26B3-6BDC-40C7-9688-235989CD1CE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8E18C72-F1BD-4D29-A4A4-A31B850AF9D4}">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521227-281F-4B0B-AE1F-3CD64264F9E0}">
          <x14:formula1>
            <xm:f>Données!$C$16:$C$19</xm:f>
          </x14:formula1>
          <xm:sqref>AN38</xm:sqref>
        </x14:dataValidation>
        <x14:dataValidation type="list" allowBlank="1" showInputMessage="1" showErrorMessage="1" xr:uid="{C5EEA3C3-D713-4CC8-898B-8EA18564511F}">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2025-03-11T10:55:09Z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